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vgracheva\AppData\Local\Microsoft\Windows\INetCache\Content.Outlook\C82XO4DQ\"/>
    </mc:Choice>
  </mc:AlternateContent>
  <xr:revisionPtr revIDLastSave="0" documentId="13_ncr:1_{03F045C3-63C5-44E3-A59B-7BEFF6029D70}" xr6:coauthVersionLast="46" xr6:coauthVersionMax="46" xr10:uidLastSave="{00000000-0000-0000-0000-000000000000}"/>
  <workbookProtection workbookAlgorithmName="SHA-512" workbookHashValue="rITyZL6GuMEAZiMf5N90HpFY6AT2+vlTKv5mhC51PzfAHixLtGZHtu/9Jrhs0nlnuh8rGFmfczTwpXF29UYD7Q==" workbookSaltValue="BE4vYQtQDwmV1zoSvjujFw==" workbookSpinCount="100000" lockStructure="1"/>
  <bookViews>
    <workbookView xWindow="22932" yWindow="-108" windowWidth="23256" windowHeight="12576" tabRatio="712" firstSheet="1" activeTab="1" xr2:uid="{00000000-000D-0000-FFFF-FFFF00000000}"/>
  </bookViews>
  <sheets>
    <sheet name="Result" sheetId="12" state="hidden" r:id="rId1"/>
    <sheet name="Balance " sheetId="1" r:id="rId2"/>
    <sheet name="P&amp;L report" sheetId="2" r:id="rId3"/>
    <sheet name="!Key Ratios" sheetId="7" state="hidden" r:id="rId4"/>
    <sheet name="Ranking desciption" sheetId="10" state="hidden" r:id="rId5"/>
    <sheet name="Предоставить расшифровки" sheetId="11" r:id="rId6"/>
    <sheet name="Поручитель" sheetId="13" state="hidden" r:id="rId7"/>
    <sheet name="Financial ranking" sheetId="8" state="hidden" r:id="rId8"/>
  </sheets>
  <definedNames>
    <definedName name="_xlnm.Print_Area" localSheetId="3">'!Key Ratios'!$A$1:$AF$101</definedName>
    <definedName name="_xlnm.Print_Area" localSheetId="7">'Financial ranking'!$A$1:$Y$38</definedName>
    <definedName name="_xlnm.Print_Area" localSheetId="2">'P&amp;L report'!$A$1:$AA$38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2" l="1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12" i="2"/>
  <c r="T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R19" i="2"/>
  <c r="R12" i="2"/>
  <c r="S9" i="2"/>
  <c r="R9" i="2"/>
  <c r="T4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R10" i="1"/>
  <c r="S10" i="1"/>
  <c r="T10" i="2" l="1"/>
  <c r="T11" i="2"/>
  <c r="R10" i="2" l="1"/>
  <c r="R11" i="2"/>
  <c r="R13" i="2"/>
  <c r="R14" i="2"/>
  <c r="R15" i="2"/>
  <c r="R16" i="2"/>
  <c r="R17" i="2"/>
  <c r="R18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S34" i="2"/>
  <c r="R35" i="2"/>
  <c r="S35" i="2"/>
  <c r="R36" i="2"/>
  <c r="S36" i="2"/>
  <c r="R37" i="2"/>
  <c r="S37" i="2"/>
  <c r="R38" i="2"/>
  <c r="S38" i="2"/>
  <c r="R11" i="1"/>
  <c r="R12" i="1"/>
  <c r="R13" i="1"/>
  <c r="R14" i="1"/>
  <c r="R15" i="1"/>
  <c r="R16" i="1"/>
  <c r="R17" i="1"/>
  <c r="R18" i="1"/>
  <c r="R19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4" i="1"/>
  <c r="R55" i="1"/>
  <c r="R56" i="1"/>
  <c r="R57" i="1"/>
  <c r="R58" i="1"/>
  <c r="R59" i="1"/>
  <c r="R60" i="1"/>
  <c r="R61" i="1"/>
  <c r="R62" i="1"/>
  <c r="R63" i="1"/>
  <c r="R64" i="1"/>
  <c r="R66" i="1"/>
  <c r="R67" i="1"/>
  <c r="R68" i="1"/>
  <c r="R69" i="1"/>
  <c r="R70" i="1"/>
  <c r="R71" i="1"/>
  <c r="R72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F52" i="1" l="1"/>
  <c r="G52" i="1"/>
  <c r="H52" i="1"/>
  <c r="I52" i="1"/>
  <c r="J52" i="1"/>
  <c r="K52" i="1"/>
  <c r="L52" i="1"/>
  <c r="M52" i="1"/>
  <c r="N52" i="1"/>
  <c r="O52" i="1"/>
  <c r="P52" i="1"/>
  <c r="Q52" i="1"/>
  <c r="E52" i="1"/>
  <c r="F15" i="2" l="1"/>
  <c r="F19" i="2" s="1"/>
  <c r="F27" i="2" s="1"/>
  <c r="F33" i="2" s="1"/>
  <c r="G15" i="2"/>
  <c r="G19" i="2" s="1"/>
  <c r="G27" i="2" s="1"/>
  <c r="G33" i="2" s="1"/>
  <c r="H15" i="2"/>
  <c r="I15" i="2"/>
  <c r="J15" i="2"/>
  <c r="K15" i="2"/>
  <c r="L15" i="2"/>
  <c r="M15" i="2"/>
  <c r="M19" i="2" s="1"/>
  <c r="M27" i="2" s="1"/>
  <c r="M33" i="2" s="1"/>
  <c r="N15" i="2"/>
  <c r="N19" i="2" s="1"/>
  <c r="N27" i="2" s="1"/>
  <c r="N33" i="2" s="1"/>
  <c r="O15" i="2"/>
  <c r="O19" i="2" s="1"/>
  <c r="O27" i="2" s="1"/>
  <c r="O33" i="2" s="1"/>
  <c r="P15" i="2"/>
  <c r="H19" i="2"/>
  <c r="I19" i="2"/>
  <c r="J19" i="2"/>
  <c r="J27" i="2" s="1"/>
  <c r="J33" i="2" s="1"/>
  <c r="K19" i="2"/>
  <c r="K27" i="2" s="1"/>
  <c r="K33" i="2" s="1"/>
  <c r="L19" i="2"/>
  <c r="L27" i="2" s="1"/>
  <c r="L33" i="2" s="1"/>
  <c r="P19" i="2"/>
  <c r="H27" i="2"/>
  <c r="H33" i="2" s="1"/>
  <c r="I27" i="2"/>
  <c r="I33" i="2" s="1"/>
  <c r="P27" i="2"/>
  <c r="P33" i="2" s="1"/>
  <c r="E20" i="1"/>
  <c r="F20" i="1"/>
  <c r="G20" i="1"/>
  <c r="H20" i="1"/>
  <c r="I20" i="1"/>
  <c r="R20" i="1" s="1"/>
  <c r="J20" i="1"/>
  <c r="K20" i="1"/>
  <c r="L20" i="1"/>
  <c r="M20" i="1"/>
  <c r="N20" i="1"/>
  <c r="O20" i="1"/>
  <c r="P20" i="1"/>
  <c r="P51" i="1" s="1"/>
  <c r="E50" i="1"/>
  <c r="E51" i="1" s="1"/>
  <c r="F50" i="1"/>
  <c r="F51" i="1" s="1"/>
  <c r="G50" i="1"/>
  <c r="G51" i="1" s="1"/>
  <c r="H50" i="1"/>
  <c r="H51" i="1" s="1"/>
  <c r="I50" i="1"/>
  <c r="J50" i="1"/>
  <c r="K50" i="1"/>
  <c r="L50" i="1"/>
  <c r="M50" i="1"/>
  <c r="N50" i="1"/>
  <c r="N51" i="1" s="1"/>
  <c r="O50" i="1"/>
  <c r="O51" i="1" s="1"/>
  <c r="P50" i="1"/>
  <c r="J51" i="1"/>
  <c r="K51" i="1"/>
  <c r="L51" i="1"/>
  <c r="M51" i="1"/>
  <c r="E64" i="1"/>
  <c r="F64" i="1"/>
  <c r="F95" i="1" s="1"/>
  <c r="G64" i="1"/>
  <c r="G95" i="1" s="1"/>
  <c r="H64" i="1"/>
  <c r="H95" i="1" s="1"/>
  <c r="I64" i="1"/>
  <c r="J64" i="1"/>
  <c r="K64" i="1"/>
  <c r="L64" i="1"/>
  <c r="M64" i="1"/>
  <c r="N64" i="1"/>
  <c r="N95" i="1" s="1"/>
  <c r="O64" i="1"/>
  <c r="O95" i="1" s="1"/>
  <c r="P64" i="1"/>
  <c r="P95" i="1" s="1"/>
  <c r="E72" i="1"/>
  <c r="F72" i="1"/>
  <c r="G72" i="1"/>
  <c r="H72" i="1"/>
  <c r="I72" i="1"/>
  <c r="J72" i="1"/>
  <c r="K72" i="1"/>
  <c r="K95" i="1" s="1"/>
  <c r="L72" i="1"/>
  <c r="M72" i="1"/>
  <c r="N72" i="1"/>
  <c r="O72" i="1"/>
  <c r="P72" i="1"/>
  <c r="E94" i="1"/>
  <c r="F94" i="1"/>
  <c r="G94" i="1"/>
  <c r="H94" i="1"/>
  <c r="I94" i="1"/>
  <c r="J94" i="1"/>
  <c r="K94" i="1"/>
  <c r="L94" i="1"/>
  <c r="M94" i="1"/>
  <c r="N94" i="1"/>
  <c r="O94" i="1"/>
  <c r="P94" i="1"/>
  <c r="E95" i="1"/>
  <c r="I95" i="1"/>
  <c r="J95" i="1"/>
  <c r="L95" i="1"/>
  <c r="M95" i="1"/>
  <c r="I51" i="1" l="1"/>
  <c r="R51" i="1" s="1"/>
  <c r="E33" i="2" l="1"/>
  <c r="E27" i="2"/>
  <c r="E19" i="2"/>
  <c r="E15" i="2"/>
  <c r="N28" i="7" l="1"/>
  <c r="O28" i="7"/>
  <c r="P28" i="7"/>
  <c r="Q28" i="7"/>
  <c r="N27" i="7"/>
  <c r="O27" i="7"/>
  <c r="P27" i="7"/>
  <c r="Q27" i="7"/>
  <c r="N26" i="7"/>
  <c r="O26" i="7"/>
  <c r="P26" i="7"/>
  <c r="Q26" i="7"/>
  <c r="N29" i="7" l="1"/>
  <c r="P29" i="7"/>
  <c r="O29" i="7" l="1"/>
  <c r="M77" i="7" l="1"/>
  <c r="Q77" i="7"/>
  <c r="I77" i="7"/>
  <c r="M76" i="7"/>
  <c r="Q76" i="7"/>
  <c r="I76" i="7"/>
  <c r="M75" i="7"/>
  <c r="Q75" i="7"/>
  <c r="I75" i="7"/>
  <c r="M72" i="7"/>
  <c r="Q72" i="7"/>
  <c r="I72" i="7"/>
  <c r="J68" i="7" l="1"/>
  <c r="K68" i="7"/>
  <c r="L68" i="7"/>
  <c r="M68" i="7"/>
  <c r="N68" i="7"/>
  <c r="O68" i="7"/>
  <c r="P68" i="7"/>
  <c r="Q68" i="7"/>
  <c r="I68" i="7"/>
  <c r="J67" i="7"/>
  <c r="K67" i="7"/>
  <c r="L67" i="7"/>
  <c r="M67" i="7"/>
  <c r="N67" i="7"/>
  <c r="O67" i="7"/>
  <c r="P67" i="7"/>
  <c r="Q67" i="7"/>
  <c r="I67" i="7"/>
  <c r="J66" i="7" l="1"/>
  <c r="K66" i="7"/>
  <c r="L66" i="7"/>
  <c r="M66" i="7"/>
  <c r="N66" i="7"/>
  <c r="O66" i="7"/>
  <c r="P66" i="7"/>
  <c r="Q66" i="7"/>
  <c r="I66" i="7"/>
  <c r="J64" i="7"/>
  <c r="K64" i="7"/>
  <c r="L64" i="7"/>
  <c r="M64" i="7"/>
  <c r="N64" i="7"/>
  <c r="O64" i="7"/>
  <c r="P64" i="7"/>
  <c r="Q64" i="7"/>
  <c r="I64" i="7"/>
  <c r="M28" i="7"/>
  <c r="L28" i="7"/>
  <c r="K28" i="7"/>
  <c r="J28" i="7"/>
  <c r="I28" i="7"/>
  <c r="M27" i="7"/>
  <c r="L27" i="7"/>
  <c r="K27" i="7"/>
  <c r="J27" i="7"/>
  <c r="I27" i="7"/>
  <c r="J39" i="7" l="1"/>
  <c r="J38" i="7"/>
  <c r="J37" i="7"/>
  <c r="J36" i="7"/>
  <c r="F57" i="7" l="1"/>
  <c r="F59" i="7" s="1"/>
  <c r="G57" i="7"/>
  <c r="G59" i="7" s="1"/>
  <c r="H57" i="7"/>
  <c r="H59" i="7" s="1"/>
  <c r="I57" i="7"/>
  <c r="I59" i="7" s="1"/>
  <c r="J57" i="7"/>
  <c r="J59" i="7" s="1"/>
  <c r="K57" i="7"/>
  <c r="K59" i="7" s="1"/>
  <c r="L57" i="7"/>
  <c r="L59" i="7" s="1"/>
  <c r="M57" i="7"/>
  <c r="M59" i="7" s="1"/>
  <c r="N57" i="7"/>
  <c r="N59" i="7" s="1"/>
  <c r="O57" i="7"/>
  <c r="O59" i="7" s="1"/>
  <c r="P57" i="7"/>
  <c r="P59" i="7" s="1"/>
  <c r="Q57" i="7"/>
  <c r="Q59" i="7" s="1"/>
  <c r="E57" i="7"/>
  <c r="E59" i="7" s="1"/>
  <c r="I26" i="7" l="1"/>
  <c r="I25" i="7"/>
  <c r="B3" i="7"/>
  <c r="B4" i="7"/>
  <c r="B2" i="7"/>
  <c r="E41" i="7" l="1"/>
  <c r="E42" i="7" s="1"/>
  <c r="E43" i="7" s="1"/>
  <c r="Q11" i="8"/>
  <c r="Q12" i="8"/>
  <c r="F15" i="8"/>
  <c r="G15" i="8"/>
  <c r="H15" i="8"/>
  <c r="P6" i="8"/>
  <c r="AD8" i="7" s="1"/>
  <c r="Q6" i="8"/>
  <c r="AE8" i="7" s="1"/>
  <c r="F6" i="8"/>
  <c r="G6" i="8"/>
  <c r="H6" i="8"/>
  <c r="I6" i="8"/>
  <c r="J6" i="8"/>
  <c r="K6" i="8"/>
  <c r="L6" i="8"/>
  <c r="M6" i="8"/>
  <c r="N6" i="8"/>
  <c r="O6" i="8"/>
  <c r="E6" i="8"/>
  <c r="G41" i="7"/>
  <c r="G42" i="7" s="1"/>
  <c r="G43" i="7" s="1"/>
  <c r="H41" i="7"/>
  <c r="H42" i="7" s="1"/>
  <c r="H43" i="7" s="1"/>
  <c r="I41" i="7"/>
  <c r="I42" i="7" s="1"/>
  <c r="I43" i="7" s="1"/>
  <c r="J41" i="7"/>
  <c r="J42" i="7" s="1"/>
  <c r="J43" i="7" s="1"/>
  <c r="K41" i="7"/>
  <c r="K42" i="7" s="1"/>
  <c r="K43" i="7" s="1"/>
  <c r="L41" i="7"/>
  <c r="L42" i="7" s="1"/>
  <c r="L43" i="7" s="1"/>
  <c r="M41" i="7"/>
  <c r="M42" i="7" s="1"/>
  <c r="M43" i="7" s="1"/>
  <c r="N41" i="7"/>
  <c r="N42" i="7" s="1"/>
  <c r="N43" i="7" s="1"/>
  <c r="O41" i="7"/>
  <c r="O42" i="7" s="1"/>
  <c r="O43" i="7" s="1"/>
  <c r="P41" i="7"/>
  <c r="P42" i="7" s="1"/>
  <c r="P43" i="7" s="1"/>
  <c r="Q41" i="7"/>
  <c r="Q42" i="7" s="1"/>
  <c r="Q43" i="7" s="1"/>
  <c r="F41" i="7"/>
  <c r="F42" i="7" s="1"/>
  <c r="F43" i="7" s="1"/>
  <c r="Q39" i="7"/>
  <c r="P39" i="7"/>
  <c r="O39" i="7"/>
  <c r="N39" i="7"/>
  <c r="M39" i="7"/>
  <c r="L39" i="7"/>
  <c r="K39" i="7"/>
  <c r="I39" i="7"/>
  <c r="H39" i="7"/>
  <c r="G39" i="7"/>
  <c r="F39" i="7"/>
  <c r="E39" i="7"/>
  <c r="E38" i="7"/>
  <c r="E37" i="7"/>
  <c r="E36" i="7"/>
  <c r="Q38" i="7"/>
  <c r="P38" i="7"/>
  <c r="O38" i="7"/>
  <c r="N38" i="7"/>
  <c r="Q37" i="7"/>
  <c r="P37" i="7"/>
  <c r="O37" i="7"/>
  <c r="N37" i="7"/>
  <c r="Q36" i="7"/>
  <c r="P36" i="7"/>
  <c r="O36" i="7"/>
  <c r="N36" i="7"/>
  <c r="M38" i="7"/>
  <c r="L38" i="7"/>
  <c r="K38" i="7"/>
  <c r="M37" i="7"/>
  <c r="L37" i="7"/>
  <c r="K37" i="7"/>
  <c r="M36" i="7"/>
  <c r="L36" i="7"/>
  <c r="K36" i="7"/>
  <c r="I38" i="7"/>
  <c r="I37" i="7"/>
  <c r="I36" i="7"/>
  <c r="H38" i="7"/>
  <c r="H37" i="7"/>
  <c r="H36" i="7"/>
  <c r="G38" i="7"/>
  <c r="G37" i="7"/>
  <c r="G36" i="7"/>
  <c r="F38" i="7"/>
  <c r="F37" i="7"/>
  <c r="F36" i="7"/>
  <c r="Q25" i="7"/>
  <c r="J25" i="7"/>
  <c r="Q8" i="7" l="1"/>
  <c r="F8" i="7"/>
  <c r="G8" i="7"/>
  <c r="H8" i="7"/>
  <c r="I8" i="7"/>
  <c r="J8" i="7"/>
  <c r="K8" i="7"/>
  <c r="L8" i="7"/>
  <c r="M8" i="7"/>
  <c r="N8" i="7"/>
  <c r="O8" i="7"/>
  <c r="P8" i="7"/>
  <c r="S8" i="7"/>
  <c r="E8" i="7"/>
  <c r="Q19" i="2"/>
  <c r="J32" i="7"/>
  <c r="K32" i="7"/>
  <c r="O32" i="7"/>
  <c r="Q15" i="2"/>
  <c r="Q8" i="2"/>
  <c r="F8" i="2"/>
  <c r="G8" i="2"/>
  <c r="H8" i="2"/>
  <c r="I8" i="2"/>
  <c r="J8" i="2"/>
  <c r="K8" i="2"/>
  <c r="L8" i="2"/>
  <c r="M8" i="2"/>
  <c r="N8" i="2"/>
  <c r="O8" i="2"/>
  <c r="P8" i="2"/>
  <c r="E8" i="2"/>
  <c r="I65" i="7"/>
  <c r="J65" i="7"/>
  <c r="K65" i="7"/>
  <c r="L65" i="7"/>
  <c r="N65" i="7"/>
  <c r="O65" i="7"/>
  <c r="N10" i="7"/>
  <c r="N8" i="8" s="1"/>
  <c r="Q32" i="7" l="1"/>
  <c r="H44" i="7"/>
  <c r="E32" i="7"/>
  <c r="I73" i="7"/>
  <c r="K17" i="7"/>
  <c r="K51" i="7" s="1"/>
  <c r="N32" i="7"/>
  <c r="M17" i="7"/>
  <c r="M51" i="7" s="1"/>
  <c r="Q73" i="7"/>
  <c r="M32" i="7"/>
  <c r="L32" i="7"/>
  <c r="I32" i="7"/>
  <c r="M73" i="7"/>
  <c r="J17" i="7"/>
  <c r="J51" i="7" s="1"/>
  <c r="P11" i="7"/>
  <c r="P32" i="7"/>
  <c r="N63" i="7"/>
  <c r="Q65" i="7"/>
  <c r="M63" i="7"/>
  <c r="M29" i="7"/>
  <c r="K29" i="7"/>
  <c r="L29" i="7"/>
  <c r="J29" i="7"/>
  <c r="O63" i="7"/>
  <c r="P44" i="7"/>
  <c r="M65" i="7"/>
  <c r="I29" i="7"/>
  <c r="P65" i="7"/>
  <c r="K63" i="7"/>
  <c r="J63" i="7"/>
  <c r="G44" i="7"/>
  <c r="F44" i="7"/>
  <c r="I63" i="7"/>
  <c r="L63" i="7"/>
  <c r="P63" i="7"/>
  <c r="E17" i="7"/>
  <c r="E51" i="7" s="1"/>
  <c r="F17" i="7"/>
  <c r="F51" i="7" s="1"/>
  <c r="F32" i="7"/>
  <c r="H17" i="7"/>
  <c r="H51" i="7" s="1"/>
  <c r="H32" i="7"/>
  <c r="I17" i="7"/>
  <c r="I51" i="7" s="1"/>
  <c r="G17" i="7"/>
  <c r="G51" i="7" s="1"/>
  <c r="G32" i="7"/>
  <c r="N11" i="7"/>
  <c r="N9" i="8" s="1"/>
  <c r="N17" i="7"/>
  <c r="N51" i="7" s="1"/>
  <c r="E10" i="7"/>
  <c r="E8" i="8" s="1"/>
  <c r="O44" i="7"/>
  <c r="M44" i="7"/>
  <c r="Q11" i="7"/>
  <c r="Q27" i="2"/>
  <c r="Q17" i="7"/>
  <c r="Q51" i="7" s="1"/>
  <c r="E44" i="7"/>
  <c r="E11" i="7"/>
  <c r="E9" i="8" s="1"/>
  <c r="O47" i="7"/>
  <c r="O48" i="7"/>
  <c r="N47" i="7"/>
  <c r="N48" i="7"/>
  <c r="N44" i="7"/>
  <c r="L47" i="7"/>
  <c r="L48" i="7"/>
  <c r="L44" i="7"/>
  <c r="K44" i="7"/>
  <c r="F47" i="7"/>
  <c r="F48" i="7"/>
  <c r="M47" i="7"/>
  <c r="M48" i="7"/>
  <c r="K47" i="7"/>
  <c r="K48" i="7"/>
  <c r="J47" i="7"/>
  <c r="J48" i="7"/>
  <c r="I48" i="7"/>
  <c r="I47" i="7"/>
  <c r="J44" i="7"/>
  <c r="N69" i="7"/>
  <c r="G48" i="7"/>
  <c r="G47" i="7"/>
  <c r="E48" i="7"/>
  <c r="E47" i="7"/>
  <c r="N9" i="7"/>
  <c r="N7" i="8" s="1"/>
  <c r="P48" i="7"/>
  <c r="P47" i="7"/>
  <c r="H48" i="7"/>
  <c r="H47" i="7"/>
  <c r="E9" i="7"/>
  <c r="E7" i="8" s="1"/>
  <c r="I44" i="7"/>
  <c r="D4" i="2"/>
  <c r="D5" i="2"/>
  <c r="D3" i="2"/>
  <c r="Q33" i="7" l="1"/>
  <c r="O69" i="7"/>
  <c r="O62" i="7" s="1"/>
  <c r="P17" i="7"/>
  <c r="P51" i="7" s="1"/>
  <c r="L17" i="7"/>
  <c r="L51" i="7" s="1"/>
  <c r="I79" i="7"/>
  <c r="M79" i="7"/>
  <c r="I74" i="7"/>
  <c r="M74" i="7"/>
  <c r="J69" i="7"/>
  <c r="J62" i="7" s="1"/>
  <c r="P69" i="7"/>
  <c r="P62" i="7" s="1"/>
  <c r="M69" i="7"/>
  <c r="M62" i="7" s="1"/>
  <c r="M78" i="7" s="1"/>
  <c r="K69" i="7"/>
  <c r="K62" i="7" s="1"/>
  <c r="I69" i="7"/>
  <c r="I62" i="7" s="1"/>
  <c r="I78" i="7" s="1"/>
  <c r="L69" i="7"/>
  <c r="L62" i="7" s="1"/>
  <c r="N62" i="7"/>
  <c r="E33" i="7"/>
  <c r="E18" i="7"/>
  <c r="E20" i="7"/>
  <c r="E53" i="7" s="1"/>
  <c r="E12" i="7"/>
  <c r="E10" i="8" s="1"/>
  <c r="E13" i="8" s="1"/>
  <c r="E13" i="7" s="1"/>
  <c r="O11" i="7"/>
  <c r="O17" i="7"/>
  <c r="O51" i="7" s="1"/>
  <c r="Q12" i="7"/>
  <c r="Q33" i="2"/>
  <c r="Q20" i="7"/>
  <c r="Q18" i="7"/>
  <c r="D12" i="12"/>
  <c r="C12" i="12"/>
  <c r="D9" i="12"/>
  <c r="D6" i="12"/>
  <c r="C6" i="12"/>
  <c r="S13" i="7" l="1"/>
  <c r="E14" i="7"/>
  <c r="I80" i="7"/>
  <c r="M80" i="7"/>
  <c r="E22" i="7"/>
  <c r="E15" i="8" s="1"/>
  <c r="E19" i="7"/>
  <c r="Q19" i="7"/>
  <c r="Q22" i="7"/>
  <c r="Q15" i="8" s="1"/>
  <c r="E52" i="7" l="1"/>
  <c r="E54" i="7"/>
  <c r="F33" i="7"/>
  <c r="F12" i="7"/>
  <c r="F10" i="8" s="1"/>
  <c r="F20" i="7"/>
  <c r="F53" i="7" s="1"/>
  <c r="F18" i="7"/>
  <c r="F19" i="7" s="1"/>
  <c r="F11" i="7"/>
  <c r="F9" i="8" s="1"/>
  <c r="M33" i="7"/>
  <c r="K25" i="7"/>
  <c r="L25" i="7"/>
  <c r="M25" i="7"/>
  <c r="N25" i="7"/>
  <c r="O25" i="7"/>
  <c r="J26" i="7"/>
  <c r="K26" i="7"/>
  <c r="L26" i="7"/>
  <c r="M26" i="7"/>
  <c r="P25" i="7"/>
  <c r="M18" i="7" l="1"/>
  <c r="M20" i="7"/>
  <c r="M53" i="7" s="1"/>
  <c r="F54" i="7"/>
  <c r="F52" i="7"/>
  <c r="G9" i="7"/>
  <c r="G7" i="8" s="1"/>
  <c r="T8" i="7"/>
  <c r="G11" i="7"/>
  <c r="G9" i="8" s="1"/>
  <c r="G10" i="7"/>
  <c r="G8" i="8" s="1"/>
  <c r="G33" i="7" l="1"/>
  <c r="G20" i="7"/>
  <c r="G53" i="7" s="1"/>
  <c r="G18" i="7"/>
  <c r="G19" i="7" s="1"/>
  <c r="M22" i="7"/>
  <c r="M15" i="8" s="1"/>
  <c r="M19" i="7"/>
  <c r="T11" i="7"/>
  <c r="G12" i="7"/>
  <c r="G10" i="8" s="1"/>
  <c r="G13" i="8" s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0" i="1"/>
  <c r="S99" i="1"/>
  <c r="S98" i="1"/>
  <c r="S97" i="1"/>
  <c r="S96" i="1"/>
  <c r="U13" i="7" l="1"/>
  <c r="G13" i="7"/>
  <c r="G14" i="7" s="1"/>
  <c r="M52" i="7"/>
  <c r="L11" i="8" s="1"/>
  <c r="M54" i="7"/>
  <c r="L12" i="8" s="1"/>
  <c r="G52" i="7"/>
  <c r="F11" i="8" s="1"/>
  <c r="G54" i="7"/>
  <c r="F12" i="8" s="1"/>
  <c r="T12" i="7"/>
  <c r="F10" i="7"/>
  <c r="F8" i="8" s="1"/>
  <c r="T10" i="7" s="1"/>
  <c r="F9" i="7" l="1"/>
  <c r="F7" i="8" s="1"/>
  <c r="F13" i="8" s="1"/>
  <c r="T13" i="7" l="1"/>
  <c r="F13" i="7"/>
  <c r="F14" i="7" s="1"/>
  <c r="T9" i="7"/>
  <c r="S10" i="7"/>
  <c r="T14" i="7" l="1"/>
  <c r="S11" i="7"/>
  <c r="E12" i="8"/>
  <c r="E11" i="8"/>
  <c r="S12" i="7"/>
  <c r="S9" i="7" l="1"/>
  <c r="S14" i="7" l="1"/>
  <c r="AC8" i="7"/>
  <c r="Q64" i="1"/>
  <c r="Q48" i="7" l="1"/>
  <c r="Q54" i="7" s="1"/>
  <c r="P12" i="8" s="1"/>
  <c r="Q47" i="7"/>
  <c r="Q53" i="7" s="1"/>
  <c r="Q94" i="1"/>
  <c r="Q72" i="1"/>
  <c r="Q50" i="1"/>
  <c r="Q29" i="7" s="1"/>
  <c r="Q20" i="1"/>
  <c r="P33" i="7" l="1"/>
  <c r="Q63" i="7"/>
  <c r="P12" i="7"/>
  <c r="P20" i="7"/>
  <c r="P53" i="7" s="1"/>
  <c r="P18" i="7"/>
  <c r="Q44" i="7"/>
  <c r="Q52" i="7" s="1"/>
  <c r="P11" i="8" s="1"/>
  <c r="Q9" i="8"/>
  <c r="AE11" i="7" s="1"/>
  <c r="Q10" i="8"/>
  <c r="AE12" i="7" s="1"/>
  <c r="Q10" i="7"/>
  <c r="Q95" i="1"/>
  <c r="Q51" i="1"/>
  <c r="Q69" i="7" l="1"/>
  <c r="Q62" i="7" s="1"/>
  <c r="Q78" i="7" s="1"/>
  <c r="Q74" i="7"/>
  <c r="Q79" i="7"/>
  <c r="P19" i="7"/>
  <c r="C7" i="12"/>
  <c r="Q8" i="8"/>
  <c r="AE10" i="7" s="1"/>
  <c r="Q9" i="7"/>
  <c r="D3" i="8"/>
  <c r="Q80" i="7" l="1"/>
  <c r="P52" i="7"/>
  <c r="O11" i="8" s="1"/>
  <c r="P54" i="7"/>
  <c r="O12" i="8" s="1"/>
  <c r="Q7" i="8"/>
  <c r="Q13" i="8" l="1"/>
  <c r="AE9" i="7"/>
  <c r="D13" i="12"/>
  <c r="AE13" i="7" l="1"/>
  <c r="AE14" i="7" s="1"/>
  <c r="Q13" i="7"/>
  <c r="Q14" i="7" s="1"/>
  <c r="P9" i="8"/>
  <c r="AD11" i="7" s="1"/>
  <c r="O33" i="7"/>
  <c r="O101" i="1"/>
  <c r="M101" i="1"/>
  <c r="L101" i="1"/>
  <c r="K101" i="1"/>
  <c r="J101" i="1"/>
  <c r="O12" i="7" l="1"/>
  <c r="O20" i="7"/>
  <c r="O53" i="7" s="1"/>
  <c r="C14" i="12" s="1"/>
  <c r="O18" i="7"/>
  <c r="B8" i="12"/>
  <c r="O10" i="7"/>
  <c r="O8" i="8" s="1"/>
  <c r="K10" i="7"/>
  <c r="K8" i="8" s="1"/>
  <c r="J10" i="7"/>
  <c r="J8" i="8" s="1"/>
  <c r="J33" i="7"/>
  <c r="J11" i="7"/>
  <c r="J9" i="8" s="1"/>
  <c r="P10" i="8"/>
  <c r="AD12" i="7" s="1"/>
  <c r="L10" i="7"/>
  <c r="L8" i="8" s="1"/>
  <c r="M10" i="7"/>
  <c r="M8" i="8" s="1"/>
  <c r="O9" i="7"/>
  <c r="O7" i="8" s="1"/>
  <c r="AC9" i="7" s="1"/>
  <c r="M9" i="7"/>
  <c r="M7" i="8" s="1"/>
  <c r="J18" i="7" l="1"/>
  <c r="J20" i="7"/>
  <c r="J53" i="7" s="1"/>
  <c r="O19" i="7"/>
  <c r="AC10" i="7"/>
  <c r="B10" i="12"/>
  <c r="L9" i="7"/>
  <c r="L7" i="8" s="1"/>
  <c r="AB11" i="7"/>
  <c r="N33" i="7"/>
  <c r="K11" i="7"/>
  <c r="K9" i="8" s="1"/>
  <c r="K9" i="7"/>
  <c r="K7" i="8" s="1"/>
  <c r="J9" i="7"/>
  <c r="J7" i="8" s="1"/>
  <c r="L11" i="7"/>
  <c r="L9" i="8" s="1"/>
  <c r="J12" i="7"/>
  <c r="J10" i="8" s="1"/>
  <c r="M11" i="7"/>
  <c r="M9" i="8" s="1"/>
  <c r="O9" i="8"/>
  <c r="AC11" i="7" s="1"/>
  <c r="T96" i="1"/>
  <c r="T98" i="1"/>
  <c r="T100" i="1"/>
  <c r="T102" i="1"/>
  <c r="T104" i="1"/>
  <c r="T106" i="1"/>
  <c r="T108" i="1"/>
  <c r="T110" i="1"/>
  <c r="T112" i="1"/>
  <c r="T114" i="1"/>
  <c r="T97" i="1"/>
  <c r="T99" i="1"/>
  <c r="T101" i="1"/>
  <c r="T103" i="1"/>
  <c r="T105" i="1"/>
  <c r="T107" i="1"/>
  <c r="T109" i="1"/>
  <c r="T111" i="1"/>
  <c r="T113" i="1"/>
  <c r="K33" i="7"/>
  <c r="J13" i="8" l="1"/>
  <c r="L33" i="7"/>
  <c r="L18" i="7"/>
  <c r="P22" i="7" s="1"/>
  <c r="L20" i="7"/>
  <c r="L53" i="7" s="1"/>
  <c r="O54" i="7"/>
  <c r="O52" i="7"/>
  <c r="N11" i="8" s="1"/>
  <c r="N12" i="7"/>
  <c r="N10" i="8" s="1"/>
  <c r="N13" i="8" s="1"/>
  <c r="N20" i="7"/>
  <c r="N53" i="7" s="1"/>
  <c r="N18" i="7"/>
  <c r="K18" i="7"/>
  <c r="K20" i="7"/>
  <c r="K53" i="7" s="1"/>
  <c r="J19" i="7"/>
  <c r="O10" i="8"/>
  <c r="AC12" i="7" s="1"/>
  <c r="Y9" i="7"/>
  <c r="AA10" i="7"/>
  <c r="Z10" i="7"/>
  <c r="Y10" i="7"/>
  <c r="AA9" i="7"/>
  <c r="X10" i="7"/>
  <c r="Z9" i="7"/>
  <c r="L12" i="7"/>
  <c r="L10" i="8" s="1"/>
  <c r="L13" i="8" s="1"/>
  <c r="M12" i="7"/>
  <c r="M10" i="8" s="1"/>
  <c r="M13" i="8" s="1"/>
  <c r="K12" i="7"/>
  <c r="K10" i="8" s="1"/>
  <c r="K13" i="8" s="1"/>
  <c r="N13" i="7" l="1"/>
  <c r="N14" i="7" s="1"/>
  <c r="AB13" i="7"/>
  <c r="L13" i="7"/>
  <c r="L14" i="7" s="1"/>
  <c r="Z13" i="7"/>
  <c r="M13" i="7"/>
  <c r="M14" i="7" s="1"/>
  <c r="AA13" i="7"/>
  <c r="Y13" i="7"/>
  <c r="K13" i="7"/>
  <c r="K14" i="7" s="1"/>
  <c r="X13" i="7"/>
  <c r="J13" i="7"/>
  <c r="J14" i="7" s="1"/>
  <c r="K19" i="7"/>
  <c r="O22" i="7"/>
  <c r="O15" i="8" s="1"/>
  <c r="N22" i="7"/>
  <c r="N15" i="8" s="1"/>
  <c r="N19" i="7"/>
  <c r="J54" i="7"/>
  <c r="I12" i="8" s="1"/>
  <c r="J52" i="7"/>
  <c r="I11" i="8" s="1"/>
  <c r="N12" i="8"/>
  <c r="D14" i="12"/>
  <c r="L19" i="7"/>
  <c r="P15" i="8"/>
  <c r="O13" i="8"/>
  <c r="AA12" i="7"/>
  <c r="Z11" i="7"/>
  <c r="Y11" i="7"/>
  <c r="AA11" i="7"/>
  <c r="X9" i="7"/>
  <c r="X11" i="7"/>
  <c r="AC13" i="7" l="1"/>
  <c r="AC14" i="7" s="1"/>
  <c r="O13" i="7"/>
  <c r="O14" i="7" s="1"/>
  <c r="C9" i="12"/>
  <c r="AA14" i="7"/>
  <c r="L54" i="7"/>
  <c r="K12" i="8" s="1"/>
  <c r="L52" i="7"/>
  <c r="K11" i="8" s="1"/>
  <c r="N52" i="7"/>
  <c r="M11" i="8" s="1"/>
  <c r="N54" i="7"/>
  <c r="M12" i="8" s="1"/>
  <c r="K54" i="7"/>
  <c r="J12" i="8" s="1"/>
  <c r="K52" i="7"/>
  <c r="J11" i="8" s="1"/>
  <c r="Z12" i="7"/>
  <c r="Y12" i="7"/>
  <c r="X12" i="7"/>
  <c r="X14" i="7" l="1"/>
  <c r="Z14" i="7"/>
  <c r="Y14" i="7" l="1"/>
  <c r="Y13" i="8"/>
  <c r="P101" i="1"/>
  <c r="I101" i="1"/>
  <c r="H101" i="1"/>
  <c r="S101" i="1" s="1"/>
  <c r="C13" i="12"/>
  <c r="D2" i="8"/>
  <c r="G31" i="8"/>
  <c r="H31" i="8"/>
  <c r="I31" i="8"/>
  <c r="J31" i="8"/>
  <c r="K31" i="8"/>
  <c r="L31" i="8"/>
  <c r="M31" i="8"/>
  <c r="N31" i="8"/>
  <c r="H34" i="8"/>
  <c r="I34" i="8"/>
  <c r="J34" i="8"/>
  <c r="K34" i="8"/>
  <c r="L34" i="8"/>
  <c r="M34" i="8"/>
  <c r="N34" i="8"/>
  <c r="G34" i="8"/>
  <c r="H27" i="8"/>
  <c r="I27" i="8"/>
  <c r="J27" i="8"/>
  <c r="K27" i="8"/>
  <c r="L27" i="8"/>
  <c r="M27" i="8"/>
  <c r="N27" i="8"/>
  <c r="G27" i="8"/>
  <c r="H21" i="8"/>
  <c r="I21" i="8"/>
  <c r="J21" i="8"/>
  <c r="K21" i="8"/>
  <c r="L21" i="8"/>
  <c r="M21" i="8"/>
  <c r="N21" i="8"/>
  <c r="G21" i="8"/>
  <c r="AB8" i="7"/>
  <c r="AA8" i="7"/>
  <c r="Y8" i="7"/>
  <c r="Z8" i="7"/>
  <c r="W8" i="7"/>
  <c r="X8" i="7"/>
  <c r="V8" i="7"/>
  <c r="U8" i="7"/>
  <c r="H10" i="7" l="1"/>
  <c r="H8" i="8" s="1"/>
  <c r="H11" i="7"/>
  <c r="H9" i="8" s="1"/>
  <c r="P10" i="7"/>
  <c r="P8" i="8" s="1"/>
  <c r="AD10" i="7" s="1"/>
  <c r="I10" i="7"/>
  <c r="I8" i="8" s="1"/>
  <c r="W10" i="7" s="1"/>
  <c r="P9" i="7"/>
  <c r="I33" i="7"/>
  <c r="H33" i="7" l="1"/>
  <c r="I20" i="7"/>
  <c r="I53" i="7" s="1"/>
  <c r="I18" i="7"/>
  <c r="H20" i="7"/>
  <c r="H53" i="7" s="1"/>
  <c r="H18" i="7"/>
  <c r="C5" i="12"/>
  <c r="P7" i="8"/>
  <c r="U10" i="7"/>
  <c r="H9" i="7"/>
  <c r="H7" i="8" s="1"/>
  <c r="I12" i="7"/>
  <c r="I10" i="8" s="1"/>
  <c r="W12" i="7" s="1"/>
  <c r="H12" i="7"/>
  <c r="H10" i="8" s="1"/>
  <c r="I11" i="7"/>
  <c r="I9" i="8" s="1"/>
  <c r="W11" i="7" s="1"/>
  <c r="I9" i="7"/>
  <c r="I7" i="8" s="1"/>
  <c r="J19" i="8"/>
  <c r="J22" i="8" s="1"/>
  <c r="J23" i="8" s="1"/>
  <c r="J24" i="8" s="1"/>
  <c r="J35" i="8" s="1"/>
  <c r="J36" i="8" s="1"/>
  <c r="K19" i="8"/>
  <c r="K22" i="8" s="1"/>
  <c r="K23" i="8" s="1"/>
  <c r="K24" i="8" s="1"/>
  <c r="K35" i="8" s="1"/>
  <c r="K36" i="8" s="1"/>
  <c r="I13" i="8" l="1"/>
  <c r="H13" i="8"/>
  <c r="P13" i="8"/>
  <c r="AD9" i="7"/>
  <c r="H19" i="7"/>
  <c r="L22" i="7"/>
  <c r="L15" i="8" s="1"/>
  <c r="I19" i="7"/>
  <c r="I22" i="7"/>
  <c r="I15" i="8" s="1"/>
  <c r="J22" i="7"/>
  <c r="J15" i="8" s="1"/>
  <c r="K22" i="7"/>
  <c r="K15" i="8" s="1"/>
  <c r="W9" i="7"/>
  <c r="U9" i="7"/>
  <c r="C11" i="12"/>
  <c r="AB10" i="7"/>
  <c r="V10" i="7"/>
  <c r="AB9" i="7"/>
  <c r="L19" i="8"/>
  <c r="L22" i="8" s="1"/>
  <c r="L23" i="8" s="1"/>
  <c r="L24" i="8" s="1"/>
  <c r="L35" i="8" s="1"/>
  <c r="L36" i="8" s="1"/>
  <c r="M19" i="8"/>
  <c r="M22" i="8" s="1"/>
  <c r="M23" i="8" s="1"/>
  <c r="M24" i="8" s="1"/>
  <c r="M35" i="8" s="1"/>
  <c r="M36" i="8" s="1"/>
  <c r="W13" i="7" l="1"/>
  <c r="W14" i="7" s="1"/>
  <c r="I13" i="7"/>
  <c r="I14" i="7" s="1"/>
  <c r="AD13" i="7"/>
  <c r="AD14" i="7" s="1"/>
  <c r="P13" i="7"/>
  <c r="P14" i="7" s="1"/>
  <c r="V13" i="7"/>
  <c r="H13" i="7"/>
  <c r="H14" i="7" s="1"/>
  <c r="I52" i="7"/>
  <c r="H11" i="8" s="1"/>
  <c r="I54" i="7"/>
  <c r="H12" i="8" s="1"/>
  <c r="H52" i="7"/>
  <c r="G11" i="8" s="1"/>
  <c r="H54" i="7"/>
  <c r="G12" i="8" s="1"/>
  <c r="I19" i="8"/>
  <c r="I22" i="8" s="1"/>
  <c r="I23" i="8" s="1"/>
  <c r="I24" i="8" s="1"/>
  <c r="I35" i="8" s="1"/>
  <c r="I36" i="8" s="1"/>
  <c r="U11" i="7"/>
  <c r="U12" i="7"/>
  <c r="V9" i="7"/>
  <c r="AB12" i="7"/>
  <c r="V12" i="7"/>
  <c r="V11" i="7"/>
  <c r="V14" i="7" l="1"/>
  <c r="U14" i="7"/>
  <c r="AB14" i="7"/>
  <c r="B4" i="12"/>
  <c r="G19" i="8"/>
  <c r="G22" i="8" s="1"/>
  <c r="G23" i="8" s="1"/>
  <c r="H19" i="8"/>
  <c r="H22" i="8" s="1"/>
  <c r="H23" i="8" s="1"/>
  <c r="H24" i="8" s="1"/>
  <c r="H35" i="8" s="1"/>
  <c r="H36" i="8" s="1"/>
  <c r="N19" i="8"/>
  <c r="N22" i="8" s="1"/>
  <c r="N23" i="8" s="1"/>
  <c r="N24" i="8" s="1"/>
  <c r="N35" i="8" s="1"/>
  <c r="N36" i="8" s="1"/>
  <c r="C4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Sorokina Juliya</author>
  </authors>
  <commentList>
    <comment ref="C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Sorokina Juliya:</t>
        </r>
        <r>
          <rPr>
            <sz val="9"/>
            <color indexed="81"/>
            <rFont val="Tahoma"/>
            <family val="2"/>
            <charset val="204"/>
          </rPr>
          <t xml:space="preserve">
RONA</t>
        </r>
      </text>
    </comment>
  </commentList>
</comments>
</file>

<file path=xl/sharedStrings.xml><?xml version="1.0" encoding="utf-8"?>
<sst xmlns="http://schemas.openxmlformats.org/spreadsheetml/2006/main" count="665" uniqueCount="543">
  <si>
    <t>тыс. руб.(KRUR)</t>
  </si>
  <si>
    <t>АКТИВ</t>
  </si>
  <si>
    <t>I. ВНЕОБОРОТНЫЕ АКТИВЫ</t>
  </si>
  <si>
    <t>Нематериальные активы</t>
  </si>
  <si>
    <t>Intangible assets</t>
  </si>
  <si>
    <t>Основные средства</t>
  </si>
  <si>
    <t>в том числе:</t>
  </si>
  <si>
    <t>including without limitation:</t>
  </si>
  <si>
    <t>земельные участки и объекты природопользования</t>
  </si>
  <si>
    <t>land lots and the object of natural management</t>
  </si>
  <si>
    <t>здания, сооружения, машины и оборудование</t>
  </si>
  <si>
    <t>premises, buildings, cars and equipment</t>
  </si>
  <si>
    <t>Незавершенное строительство</t>
  </si>
  <si>
    <t>Uncompleted construction</t>
  </si>
  <si>
    <t>Доходные вложения в материальные ценности</t>
  </si>
  <si>
    <t>income yielding investments into tangible assets</t>
  </si>
  <si>
    <t>Долгосрочные финансовые вложения</t>
  </si>
  <si>
    <t>Long term financial investments</t>
  </si>
  <si>
    <t>Отложенные налоговые активы</t>
  </si>
  <si>
    <t>Deferred tax assets</t>
  </si>
  <si>
    <t>Прочие внеоборотные активы</t>
  </si>
  <si>
    <t>Other fixed assets</t>
  </si>
  <si>
    <t>ИТОГО по разделу I</t>
  </si>
  <si>
    <t>Section I total</t>
  </si>
  <si>
    <t>II. ОБОРОТНЫЕ АКТИВЫ</t>
  </si>
  <si>
    <t>II. CURRENT ASSETS</t>
  </si>
  <si>
    <t>Запасы</t>
  </si>
  <si>
    <t>сырье, материалы и другие аналогичные ценности</t>
  </si>
  <si>
    <t>raw materials, materials and other analogous valuables</t>
  </si>
  <si>
    <t>затраты в незавершенном производстве (издержках обращения)</t>
  </si>
  <si>
    <t>expenditures in the incomplete production (circulation costs)</t>
  </si>
  <si>
    <t>готовая продукция и товары для перепродажи</t>
  </si>
  <si>
    <t>final products and goods for resale</t>
  </si>
  <si>
    <t>товары отгуженные</t>
  </si>
  <si>
    <t>shipped goods</t>
  </si>
  <si>
    <t>расходы будущих периодов</t>
  </si>
  <si>
    <t>prepaid expenses</t>
  </si>
  <si>
    <t>прочие запасы и затраты</t>
  </si>
  <si>
    <t>other provisions and expenses</t>
  </si>
  <si>
    <t>НДС по приобретенным ценностям</t>
  </si>
  <si>
    <t>VAT relating to the purchased valuables</t>
  </si>
  <si>
    <t>Дебиторская задолженность (платежи по которой ожидаются более чем через 12 месяцев после отчетной даты)</t>
  </si>
  <si>
    <t>Debt receivables (whose payments are expected to be effected in more than 12 months after the reporting date)</t>
  </si>
  <si>
    <t>Дебиторская задолженность (платежи по которой ожидаются в течение 12 месяцев после отчетной даты)</t>
  </si>
  <si>
    <t>including:</t>
  </si>
  <si>
    <t>покупатели и заказчики</t>
  </si>
  <si>
    <t>buyers and customers</t>
  </si>
  <si>
    <t>векселя к получению</t>
  </si>
  <si>
    <t>billes receivable</t>
  </si>
  <si>
    <t>задолженность дочерних и зависимых обществ</t>
  </si>
  <si>
    <t>the indebtedness of subsidiaries and affiliated companies</t>
  </si>
  <si>
    <t>задолженность участников (учредителей) по взносам в уставный капитал</t>
  </si>
  <si>
    <t>the participants' (founders') indebtedness related to the in-payment into the charter capital</t>
  </si>
  <si>
    <t>авансы выданные</t>
  </si>
  <si>
    <t>Advances paid</t>
  </si>
  <si>
    <t>прочие дебиторы</t>
  </si>
  <si>
    <t>other debtors</t>
  </si>
  <si>
    <t>Краткосрочные финансовые вложения</t>
  </si>
  <si>
    <t>Short term financial deposits</t>
  </si>
  <si>
    <t>займы, предоставленные организациям на срок менее 12 месяцев</t>
  </si>
  <si>
    <t>loans granted to institutions for a term of not less than 12 months</t>
  </si>
  <si>
    <t>собственные акции, выкупленные у акционеров</t>
  </si>
  <si>
    <t>own shares, repurchased from the shareholders</t>
  </si>
  <si>
    <t xml:space="preserve">прочие краткосрочные финансовые вложения </t>
  </si>
  <si>
    <t>other short- term financial investments</t>
  </si>
  <si>
    <t>Денежные средства</t>
  </si>
  <si>
    <t>касса</t>
  </si>
  <si>
    <t>Cash desk</t>
  </si>
  <si>
    <t>расч счет</t>
  </si>
  <si>
    <t>Settlement account</t>
  </si>
  <si>
    <t>прочие денежные средства</t>
  </si>
  <si>
    <t>Other monetary funds</t>
  </si>
  <si>
    <t>Прочие оборотные активы</t>
  </si>
  <si>
    <t>Other current assets</t>
  </si>
  <si>
    <t>ИТОГО по разделу II</t>
  </si>
  <si>
    <t>Section II TOTAL</t>
  </si>
  <si>
    <t>БАЛАНС (сумма строк 190+290+390)</t>
  </si>
  <si>
    <t>BALANCE (sum total of the lines 190+290+390)</t>
  </si>
  <si>
    <t>ПАССИВ</t>
  </si>
  <si>
    <t>LIABILITIES</t>
  </si>
  <si>
    <t>III. КАПИТАЛ И РЕЗЕРВЫ</t>
  </si>
  <si>
    <t>III. CAPITAL AND RESERVES</t>
  </si>
  <si>
    <t>Уставный капитал</t>
  </si>
  <si>
    <t>Charter capital</t>
  </si>
  <si>
    <t>Собственные акции, выкупленные у акционеров</t>
  </si>
  <si>
    <t>Own shares, repurchased from shareholders</t>
  </si>
  <si>
    <t>Добавочный капитал</t>
  </si>
  <si>
    <t>Revaluation surplus</t>
  </si>
  <si>
    <t>Резервный капитал</t>
  </si>
  <si>
    <t>Reserve capital</t>
  </si>
  <si>
    <t>Фонд социальной сферы</t>
  </si>
  <si>
    <t>Social sphere fund</t>
  </si>
  <si>
    <t>Целевые финансирование и поступления</t>
  </si>
  <si>
    <t>Target-oriented crediting and receipts</t>
  </si>
  <si>
    <t>Нераспределенная прибыль прошлых лет</t>
  </si>
  <si>
    <t>The undistributed profit of the previous years</t>
  </si>
  <si>
    <t>Непокрытый убыток прошлых лет</t>
  </si>
  <si>
    <t>The uncovered loss of the previous years</t>
  </si>
  <si>
    <t>Нераспределенная прибыль отчетного года</t>
  </si>
  <si>
    <t>Непокрытый убыток отчетного года</t>
  </si>
  <si>
    <t>The uncovered loss of the reporting year</t>
  </si>
  <si>
    <t>ИТОГО по разделу III</t>
  </si>
  <si>
    <t>Section III Total</t>
  </si>
  <si>
    <t>IV. ДОЛГОСРОЧНЫЕ ОБЯЗАТЕЛЬСТВА</t>
  </si>
  <si>
    <t>IV. LONG-TERM LIABILITIES</t>
  </si>
  <si>
    <t>Займы и кредиты</t>
  </si>
  <si>
    <t>Loans  and credits</t>
  </si>
  <si>
    <t>кредиты банков, подлежащие погашению более чем через 12 месяцев после отчетной даты</t>
  </si>
  <si>
    <t>Bank credits to be repaid  later than 12 months after the reporting date</t>
  </si>
  <si>
    <t>прочие займы, подлежащие погашению более чем через 12 месяцев после отчетной даты</t>
  </si>
  <si>
    <t>other loans to be repaid later than 12 months after the reporting date</t>
  </si>
  <si>
    <t>Отложенные налоговые обязательства</t>
  </si>
  <si>
    <t>Deferred tax liabilities</t>
  </si>
  <si>
    <t>Прочие долгосрочные обязательства</t>
  </si>
  <si>
    <t>Other long-term liabilities</t>
  </si>
  <si>
    <t>ИТОГО по разделу IV</t>
  </si>
  <si>
    <t>Section IV TOTAL</t>
  </si>
  <si>
    <t>V. КРАТКОСРОЧНЫЕ ОБЯЗАТЕЛЬСТВА</t>
  </si>
  <si>
    <t>V. SHORT-TERM LIABILITIES</t>
  </si>
  <si>
    <t>Loans and credits</t>
  </si>
  <si>
    <t>кредиты банков, подлежащие погашению в течение 12 месяцев после отчетной даты</t>
  </si>
  <si>
    <t>bank credits payable within 12 months after the reporting date</t>
  </si>
  <si>
    <t>прочие займы, подлежащие погашению в течение 12 месяцев после отчетной даты</t>
  </si>
  <si>
    <t>other loans payable within 12 months after the reporting date</t>
  </si>
  <si>
    <t>Кредиторская задолженность</t>
  </si>
  <si>
    <t>Accounts payable</t>
  </si>
  <si>
    <t xml:space="preserve">поставщики и подрядчики </t>
  </si>
  <si>
    <t>providers and contractors</t>
  </si>
  <si>
    <t>задолженность перед персоналом организации</t>
  </si>
  <si>
    <t>debts payed to the personnel of the institution</t>
  </si>
  <si>
    <t>задолженность перед государственными внебюджетными фондами</t>
  </si>
  <si>
    <t>debts to state non-budgetary funds</t>
  </si>
  <si>
    <t>задолженность по налогам и сборам</t>
  </si>
  <si>
    <t>tax and duty liabilities</t>
  </si>
  <si>
    <t>прочие кредиторы</t>
  </si>
  <si>
    <t>other creditors</t>
  </si>
  <si>
    <t>авансы полученные</t>
  </si>
  <si>
    <t>advances payable</t>
  </si>
  <si>
    <t>Задолженность участникам (учредителям) по выплате доходов</t>
  </si>
  <si>
    <t>debts to the participants (founders) related to income payment</t>
  </si>
  <si>
    <t xml:space="preserve">Доходы будущих периодов </t>
  </si>
  <si>
    <t>deferred income</t>
  </si>
  <si>
    <t xml:space="preserve">Резервы предстоящих расходов и платежей </t>
  </si>
  <si>
    <t>Reserves for future expenses and payments</t>
  </si>
  <si>
    <t>Прочие краткосрочные обязательства</t>
  </si>
  <si>
    <t>Other short-term liabilities</t>
  </si>
  <si>
    <t>ИТОГО по разделу V</t>
  </si>
  <si>
    <t>Section V TOTAL</t>
  </si>
  <si>
    <t>БАЛАНС (сумма строк 490+590+690)</t>
  </si>
  <si>
    <t>BALANCE (sum total of the lines  490+590+690)</t>
  </si>
  <si>
    <t>Справка о наличии ценностей, учитываемых на забалансовых счетах</t>
  </si>
  <si>
    <t>The certificate related to the presence of valuables, accounted on off-balance sheet accounts</t>
  </si>
  <si>
    <t xml:space="preserve"> Арендованные основные средства</t>
  </si>
  <si>
    <t xml:space="preserve"> Leased fixed assets</t>
  </si>
  <si>
    <t>в том числе по лизингу</t>
  </si>
  <si>
    <t>including on leasing</t>
  </si>
  <si>
    <t>Товарно-материальные ценности, принятые на ответственное хранение</t>
  </si>
  <si>
    <t>Inventory items, accepted in deposit</t>
  </si>
  <si>
    <t>Товары, принятые на комиссию</t>
  </si>
  <si>
    <t>Goods accepted for commission</t>
  </si>
  <si>
    <t>Списанная в убыток задолженность неплатежеспособных дебиторов</t>
  </si>
  <si>
    <t>The written off debts of insolvent clients</t>
  </si>
  <si>
    <t>Обеспечения обязательств и платежей полученные</t>
  </si>
  <si>
    <t>The received collaterals of liabilites and payments</t>
  </si>
  <si>
    <t>Обеспечения обязательств и платежей выданные</t>
  </si>
  <si>
    <t>The issued collaterals of liabilites and payments</t>
  </si>
  <si>
    <t>Износ жилищного фонда</t>
  </si>
  <si>
    <t>Deterioration of housing facilities</t>
  </si>
  <si>
    <t>Износ объектов внешнего благоустройства и других аналогичных объектов</t>
  </si>
  <si>
    <t>Deterioration of exterior environment objects and other analogous objects</t>
  </si>
  <si>
    <t>Нематериальные активы, полученные в пользование</t>
  </si>
  <si>
    <t>Intangible assets, received for use</t>
  </si>
  <si>
    <t>Прочие</t>
  </si>
  <si>
    <t>Others</t>
  </si>
  <si>
    <t>Наименование показателя</t>
  </si>
  <si>
    <t>Item</t>
  </si>
  <si>
    <t>Себестоимость реализации товаров, продукции, работ, услуг</t>
  </si>
  <si>
    <t>Cost of goods, production, works, service distribution</t>
  </si>
  <si>
    <t>Валовая прибыль</t>
  </si>
  <si>
    <t>Gross profit</t>
  </si>
  <si>
    <t>Коммерческие расходы</t>
  </si>
  <si>
    <t>Commercial expenses</t>
  </si>
  <si>
    <t>Management expenses</t>
  </si>
  <si>
    <t>Прибыль (убыток) от продаж</t>
  </si>
  <si>
    <t>Sales profit (loss)</t>
  </si>
  <si>
    <t>Проценты к получению</t>
  </si>
  <si>
    <t>Interest receivable</t>
  </si>
  <si>
    <t>Проценты к уплате</t>
  </si>
  <si>
    <t>Interest payable</t>
  </si>
  <si>
    <t>Доходы от участия в других организациях</t>
  </si>
  <si>
    <t>Gains from  the participation in other companies</t>
  </si>
  <si>
    <t>Прибыль (убыток) до налогооболжения</t>
  </si>
  <si>
    <t>Profit (loss) before tax</t>
  </si>
  <si>
    <t>Deferred tax liabilites</t>
  </si>
  <si>
    <t>Текущий налог на прибыль</t>
  </si>
  <si>
    <t>Current profit tax</t>
  </si>
  <si>
    <t>Иные обязательные платежи</t>
  </si>
  <si>
    <t>Other obligatory payments</t>
  </si>
  <si>
    <t>Чистая прибыль (нераспределенная прибыль (убыток) отчетного периода)</t>
  </si>
  <si>
    <t>Net profit (undistributed profit (loss) of the reporting period)</t>
  </si>
  <si>
    <t>Постоянные налоговые обязательства (активы)</t>
  </si>
  <si>
    <t>Permanent tax liabilites (assets)</t>
  </si>
  <si>
    <t>Активы для расчета крупной сделки</t>
  </si>
  <si>
    <t>В т.ч. от основной деятельности</t>
  </si>
  <si>
    <t>В т.ч. от другой деятельности</t>
  </si>
  <si>
    <t>Прочие доходы и расходы</t>
  </si>
  <si>
    <t>Прочие доходы</t>
  </si>
  <si>
    <t>Прочие расходы</t>
  </si>
  <si>
    <t>Единый налог на вменненный доход</t>
  </si>
  <si>
    <t>Справочно</t>
  </si>
  <si>
    <t>Efficiency</t>
  </si>
  <si>
    <t>Показатели эффективности</t>
  </si>
  <si>
    <t>Stock turnover, days</t>
  </si>
  <si>
    <t>Оборачиваемость запасов</t>
  </si>
  <si>
    <t>Debtor turnover, days</t>
  </si>
  <si>
    <t>Оборачиваемость дебиторской задолженности</t>
  </si>
  <si>
    <t>Creditor turnover, days</t>
  </si>
  <si>
    <t>Оборачиваемость кредиторской задолженности</t>
  </si>
  <si>
    <t>Current liquidity ratio</t>
  </si>
  <si>
    <t xml:space="preserve">Коэффициент текущей ликвидности </t>
  </si>
  <si>
    <t>Собственный капитал</t>
  </si>
  <si>
    <t>Debt/ EBITDA</t>
  </si>
  <si>
    <t>Чистые активы</t>
  </si>
  <si>
    <t>-</t>
  </si>
  <si>
    <t>Баланс/Balance</t>
  </si>
  <si>
    <t>Assets for calculation of big deal</t>
  </si>
  <si>
    <t>for reference</t>
  </si>
  <si>
    <t>Рентабельность продаж / Profitabilities of sales</t>
  </si>
  <si>
    <t>Рентабельность основной деятельности / Profitability of principal activity</t>
  </si>
  <si>
    <t>Расчет суммы баллов / Calculation of total score</t>
  </si>
  <si>
    <t xml:space="preserve">нерентаб. / unprofitable </t>
  </si>
  <si>
    <t>Показатель / Index</t>
  </si>
  <si>
    <t>Other income and expenses</t>
  </si>
  <si>
    <t>Unified tax on imputed income</t>
  </si>
  <si>
    <t>i.e from principal activity</t>
  </si>
  <si>
    <t>i.e. from other activity</t>
  </si>
  <si>
    <t xml:space="preserve"> </t>
  </si>
  <si>
    <t xml:space="preserve">Хорошее качество </t>
  </si>
  <si>
    <t>Среднее качество</t>
  </si>
  <si>
    <t>Неудовлетворительное качество</t>
  </si>
  <si>
    <t>Категория качества ссуд юридического лица, не включенного в портфель однородных ссуд, с учетом финансового положения заемщика и качества обслуживания им долга, и размер расчетного резерва (в процентах от суммы основного долга по ссуде)</t>
  </si>
  <si>
    <t>Категория качества ссуды</t>
  </si>
  <si>
    <r>
      <t>Качество обслуживания долга заемщиком</t>
    </r>
    <r>
      <rPr>
        <b/>
        <sz val="12"/>
        <rFont val="Times New Roman Cyr"/>
        <family val="1"/>
        <charset val="204"/>
      </rPr>
      <t xml:space="preserve"> </t>
    </r>
    <r>
      <rPr>
        <sz val="9"/>
        <rFont val="Times New Roman Cyr"/>
        <charset val="204"/>
      </rPr>
      <t>(выберите нужное)</t>
    </r>
  </si>
  <si>
    <t>Размер резерва по ссуде (%)</t>
  </si>
  <si>
    <t>Финансовое положение</t>
  </si>
  <si>
    <t xml:space="preserve">Класс кредитоспособности с учетом корректировок </t>
  </si>
  <si>
    <r>
      <t>Скорректированый интегральный показатель</t>
    </r>
    <r>
      <rPr>
        <sz val="10"/>
        <rFont val="Arial"/>
        <family val="2"/>
        <charset val="204"/>
      </rPr>
      <t xml:space="preserve"> / Corrected integral/cumulative  indicator (см данные листа корректировок)</t>
    </r>
  </si>
  <si>
    <t>Other income</t>
  </si>
  <si>
    <t>Other expenses</t>
  </si>
  <si>
    <t>0,05 и выше /  and higher</t>
  </si>
  <si>
    <t>менее 0,05</t>
  </si>
  <si>
    <t>0,02 и выше /  and higher</t>
  </si>
  <si>
    <t>менее 0,02</t>
  </si>
  <si>
    <t>Уровень собственного капитала</t>
  </si>
  <si>
    <t xml:space="preserve">EBT Profit ratio  </t>
  </si>
  <si>
    <t>Equity Ratio</t>
  </si>
  <si>
    <t>&gt;0.4</t>
  </si>
  <si>
    <t>0.3 - 0.4</t>
  </si>
  <si>
    <t>0.2 - 0.3</t>
  </si>
  <si>
    <t>0.1 - 0.2</t>
  </si>
  <si>
    <t>0 - 0.1</t>
  </si>
  <si>
    <t>(-0.025) - 0</t>
  </si>
  <si>
    <t>&lt;(-0.025)</t>
  </si>
  <si>
    <t xml:space="preserve"> Weight of indicator</t>
  </si>
  <si>
    <t>Current Ratio</t>
  </si>
  <si>
    <t>&gt;1.4</t>
  </si>
  <si>
    <t>&lt;0.8</t>
  </si>
  <si>
    <t>1,25 - 1,4</t>
  </si>
  <si>
    <t>1,1 - 1,25</t>
  </si>
  <si>
    <t>1 - 1,1</t>
  </si>
  <si>
    <t>0,9 - 1</t>
  </si>
  <si>
    <t>0,8 - 0,9</t>
  </si>
  <si>
    <t>3.5 - 4.5</t>
  </si>
  <si>
    <t>2.5 - 3.5</t>
  </si>
  <si>
    <t>1.5 - 2.5</t>
  </si>
  <si>
    <t>1 - 1,5</t>
  </si>
  <si>
    <t>0.5 - 1</t>
  </si>
  <si>
    <t>&lt;0.5</t>
  </si>
  <si>
    <t>&gt;3</t>
  </si>
  <si>
    <t>2.25 - 3</t>
  </si>
  <si>
    <t>1,5 - 2.25</t>
  </si>
  <si>
    <t>0.75 - 1.5</t>
  </si>
  <si>
    <t>0.25 - 0.75</t>
  </si>
  <si>
    <t>(-0.5) - 0.25</t>
  </si>
  <si>
    <t>Ratio's lower and higher values and corresponding rating</t>
  </si>
  <si>
    <t>Rating for repoting date</t>
  </si>
  <si>
    <t>&lt;(-0.5)</t>
  </si>
  <si>
    <t>Коэффициент</t>
  </si>
  <si>
    <t>Ratio</t>
  </si>
  <si>
    <t>Reporting dates</t>
  </si>
  <si>
    <t>&gt;4.5</t>
  </si>
  <si>
    <t>% of BS</t>
  </si>
  <si>
    <t>ThsRUB</t>
  </si>
  <si>
    <t>I. NON-CURRENT ASSETS</t>
  </si>
  <si>
    <t>Fixed assets</t>
  </si>
  <si>
    <t>Stock</t>
  </si>
  <si>
    <t>Receivables within 12 months</t>
  </si>
  <si>
    <t xml:space="preserve">Cash </t>
  </si>
  <si>
    <t>Retained earnings</t>
  </si>
  <si>
    <t>ISCR</t>
  </si>
  <si>
    <t>ASSETS</t>
  </si>
  <si>
    <t>% of revenue</t>
  </si>
  <si>
    <t>Амортизация</t>
  </si>
  <si>
    <t>Бонусы</t>
  </si>
  <si>
    <t>Управленческие расходы</t>
  </si>
  <si>
    <t>Depreciation (for ISCR calculation)</t>
  </si>
  <si>
    <t xml:space="preserve">Bonuses (for ISCR calculation) </t>
  </si>
  <si>
    <t>Название компании</t>
  </si>
  <si>
    <t>Risk level</t>
  </si>
  <si>
    <t>Insolvency level</t>
  </si>
  <si>
    <t>Group I</t>
  </si>
  <si>
    <t>No risk</t>
  </si>
  <si>
    <t>The company is solvent</t>
  </si>
  <si>
    <t>Minimum risk</t>
  </si>
  <si>
    <t xml:space="preserve">Lower than medium risk </t>
  </si>
  <si>
    <t>Close to medium risk</t>
  </si>
  <si>
    <t>Group II</t>
  </si>
  <si>
    <t>Medium risk level</t>
  </si>
  <si>
    <t>Poor solvency</t>
  </si>
  <si>
    <t>Greater than medium risk</t>
  </si>
  <si>
    <t>Inadequate solvency</t>
  </si>
  <si>
    <t>Group III</t>
  </si>
  <si>
    <t>High risk/Major problems</t>
  </si>
  <si>
    <t>Insolvent/business termination possible</t>
  </si>
  <si>
    <t>Technical default/Failure to perform obligations</t>
  </si>
  <si>
    <t xml:space="preserve">Bankruptcy/liquidation </t>
  </si>
  <si>
    <t>Bankruptcy procedure</t>
  </si>
  <si>
    <t>Liquidation</t>
  </si>
  <si>
    <t xml:space="preserve">Дебиторская задолженность </t>
  </si>
  <si>
    <t>EBITDA</t>
  </si>
  <si>
    <t>&lt; 3</t>
  </si>
  <si>
    <t>&gt;40%</t>
  </si>
  <si>
    <t>&gt;3%</t>
  </si>
  <si>
    <t>2,5-3,0</t>
  </si>
  <si>
    <t>2,0-2,5</t>
  </si>
  <si>
    <t>1,5-2,0</t>
  </si>
  <si>
    <t>1,0-1,5</t>
  </si>
  <si>
    <t>0-0,5</t>
  </si>
  <si>
    <t>0,5-1,0</t>
  </si>
  <si>
    <t>&gt;3,0</t>
  </si>
  <si>
    <t>Займы и кредиты долгосрочные (с детализацией по заемщикам, срокам и условиям (%)</t>
  </si>
  <si>
    <t>Займы и кредиты краткосрочные (с детализацией по заемщикам, срокам и условиям (%)</t>
  </si>
  <si>
    <t>Выручка</t>
  </si>
  <si>
    <t>Себестоимость</t>
  </si>
  <si>
    <t>Показатели кредитной нагрузки</t>
  </si>
  <si>
    <t>Credit burden</t>
  </si>
  <si>
    <t xml:space="preserve">Динамика выручки </t>
  </si>
  <si>
    <t>&gt; 0</t>
  </si>
  <si>
    <t>Revenue dynamic</t>
  </si>
  <si>
    <t>Receivables dynamic</t>
  </si>
  <si>
    <t>no data</t>
  </si>
  <si>
    <t>Operating assets</t>
  </si>
  <si>
    <t>Чистые операционные активы</t>
  </si>
  <si>
    <t>Чистые оборотные операционные активы</t>
  </si>
  <si>
    <t>Оборотные операционные активы</t>
  </si>
  <si>
    <t>Анализ активов</t>
  </si>
  <si>
    <t>Анализ уровня Собственного и вложенного</t>
  </si>
  <si>
    <t>Показатели оборачиваемости</t>
  </si>
  <si>
    <t>Рост выручки и ДЗ</t>
  </si>
  <si>
    <t>Equity</t>
  </si>
  <si>
    <t>Capital employed</t>
  </si>
  <si>
    <t>сколько капитала «заморожено» в оборотных активах или (при отрицательной величине) «свободно» для использования</t>
  </si>
  <si>
    <t>активы, от использования которых ожидается приток экономических выгод от основной (операционной) деятельности, например, операционная прибыль.</t>
  </si>
  <si>
    <t>активы, от использования которых ожидается приток экономических выгод от основной (операционной) деятельности и прочей деятельности, например, операционная прибыль + прочие прибыли / убытки = EBIT.</t>
  </si>
  <si>
    <t>Рентабельность чистых операционных активов</t>
  </si>
  <si>
    <t>Рентабельность чистых активов</t>
  </si>
  <si>
    <t>Рентабельность вложенного капитала</t>
  </si>
  <si>
    <t>Рентабельность собственного капитала</t>
  </si>
  <si>
    <t>Показатели прибыли</t>
  </si>
  <si>
    <t>EBIT</t>
  </si>
  <si>
    <t>EBT</t>
  </si>
  <si>
    <t xml:space="preserve">Net current operating assets </t>
  </si>
  <si>
    <t>Net  operating assets (NOA)</t>
  </si>
  <si>
    <t>Net assets (NA)</t>
  </si>
  <si>
    <t>Фин. Вложения</t>
  </si>
  <si>
    <t xml:space="preserve">Main activity </t>
  </si>
  <si>
    <t xml:space="preserve">Automotive business (sales and service) </t>
  </si>
  <si>
    <t>Building</t>
  </si>
  <si>
    <t>Final ranking</t>
  </si>
  <si>
    <r>
      <rPr>
        <b/>
        <sz val="10"/>
        <color theme="1"/>
        <rFont val="Calibri"/>
        <family val="2"/>
        <charset val="204"/>
      </rPr>
      <t>Equity ratio &gt; 40%</t>
    </r>
    <r>
      <rPr>
        <sz val="10"/>
        <color theme="1"/>
        <rFont val="Calibri"/>
        <family val="2"/>
        <charset val="204"/>
      </rPr>
      <t xml:space="preserve">
(Equity / Total BS value)</t>
    </r>
  </si>
  <si>
    <r>
      <rPr>
        <b/>
        <sz val="10"/>
        <color theme="1"/>
        <rFont val="Calibri"/>
        <family val="2"/>
        <charset val="204"/>
      </rPr>
      <t>Current liquidity ratio &gt;1.4</t>
    </r>
    <r>
      <rPr>
        <sz val="10"/>
        <color theme="1"/>
        <rFont val="Calibri"/>
        <family val="2"/>
        <charset val="204"/>
      </rPr>
      <t xml:space="preserve">
(Current assets/Current liabilities)</t>
    </r>
  </si>
  <si>
    <r>
      <rPr>
        <b/>
        <sz val="10"/>
        <color theme="1"/>
        <rFont val="Calibri"/>
        <family val="2"/>
        <charset val="204"/>
      </rPr>
      <t>ISCR &gt; 4.5</t>
    </r>
    <r>
      <rPr>
        <sz val="10"/>
        <color theme="1"/>
        <rFont val="Calibri"/>
        <family val="2"/>
        <charset val="204"/>
      </rPr>
      <t xml:space="preserve">
Net Operating Income (Sales profit or loss + Bonus + Depreciation) / Interest payable</t>
    </r>
  </si>
  <si>
    <r>
      <rPr>
        <b/>
        <sz val="10"/>
        <color theme="1"/>
        <rFont val="Calibri"/>
        <family val="2"/>
        <charset val="204"/>
      </rPr>
      <t>Credit burden (debts/EBITDA)</t>
    </r>
    <r>
      <rPr>
        <sz val="10"/>
        <color theme="1"/>
        <rFont val="Calibri"/>
        <family val="2"/>
        <charset val="204"/>
      </rPr>
      <t xml:space="preserve"> &lt; 3
Debt (long-term + short-term liabilities - cash) / EBITDA</t>
    </r>
  </si>
  <si>
    <t>ROS (%)</t>
  </si>
  <si>
    <t>Net Profit trend on 30.06.18 vs 30.06.17</t>
  </si>
  <si>
    <t>Receivables growth vs Revenue growth</t>
  </si>
  <si>
    <t>RONA vs RONОA</t>
  </si>
  <si>
    <t>ROE vs ROCE</t>
  </si>
  <si>
    <t>ROE (14,7%) &gt;= ROCE (14,7%) -&gt; the financing structure is "optimal". Equity is increased due to attracted financial liabilities.</t>
  </si>
  <si>
    <t>Credit control comments</t>
  </si>
  <si>
    <t>Legal Dept comments</t>
  </si>
  <si>
    <t>Finance Dept comments</t>
  </si>
  <si>
    <t>Building is own / rent</t>
  </si>
  <si>
    <t xml:space="preserve">
It is positive / negative due to ….</t>
  </si>
  <si>
    <t>... MRUR (+….% vs 30.06.17)</t>
  </si>
  <si>
    <t xml:space="preserve">
The main sum of current assets is ... (...% from TTL balance)</t>
  </si>
  <si>
    <t>...
Credits – …. Krur from ….</t>
  </si>
  <si>
    <t>Positive \ Negative
Net Profit increased by …</t>
  </si>
  <si>
    <t>Receivables is increased by ...%
Revenue is increased by ….%
It will be the reason of finance stable \ finance problem</t>
  </si>
  <si>
    <t>GC ….</t>
  </si>
  <si>
    <t xml:space="preserve">RONA (…..%) &gt; RONОA (…..%)
- operating assets are less effective than total assets. Non-operation activities (investment and other activities) are more profitable for legal entity. Free funds should be invested to non-operational activities
- 
</t>
  </si>
  <si>
    <t>&gt;1,4</t>
  </si>
  <si>
    <t>Sales Profit / Operating income</t>
  </si>
  <si>
    <t>Rating for reporting date</t>
  </si>
  <si>
    <t>Target</t>
  </si>
  <si>
    <t>ИНН</t>
  </si>
  <si>
    <t>Финансовые коэффициенты / Financial ratios</t>
  </si>
  <si>
    <t>Вид деятельности с указанием брендов</t>
  </si>
  <si>
    <t>*Отражается  общая сумма прочих доходов</t>
  </si>
  <si>
    <t xml:space="preserve">Соотношение ДЗ и КЗ </t>
  </si>
  <si>
    <t xml:space="preserve">AR / AP </t>
  </si>
  <si>
    <t>Приложение 4.   Требования к поручителю</t>
  </si>
  <si>
    <r>
      <t>1)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 xml:space="preserve">Юридическое лицо, работающее не менее 2х лет </t>
    </r>
  </si>
  <si>
    <t>(в порядке исключения и только после получения согласования по Документу делегирования полномочий возможно рассмотрение в качестве поручителя физического лица)</t>
  </si>
  <si>
    <r>
      <t>2)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 xml:space="preserve">Юридическое лицо, работающее с прибылью </t>
    </r>
  </si>
  <si>
    <t>(для физ. лица – уровень владельца бизнеса (Дилерского Центра), имеющего в собственности недвижимое и движимое</t>
  </si>
  <si>
    <r>
      <t>3)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>Сумма операционных активов (ОС + НМА + Запасы + ДЗ + Ден. средства) должна превышать сумму поручительства не менее, чем в 2 раза</t>
    </r>
  </si>
  <si>
    <r>
      <t>4)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>Наличие Аудиторского заключения – как преимущество</t>
    </r>
  </si>
  <si>
    <r>
      <t>5)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>Количество судебных дел, находящихся в производстве арбитражных судов и судов общей юрисдикции в отношении претендента менее 10</t>
    </r>
  </si>
  <si>
    <r>
      <t>6)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>Сумма обязательств, предъявляемых к претенденту в рамках судебных производств, не превышает размер собственных активов претендента</t>
    </r>
  </si>
  <si>
    <r>
      <t>7)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>Количество открытых исполнительных производств в отношении претендента менее 10</t>
    </r>
  </si>
  <si>
    <t>Рентабельность прибыли</t>
  </si>
  <si>
    <t>Уровень покрытия процентов</t>
  </si>
  <si>
    <t>Current assets / Current liabilities</t>
  </si>
  <si>
    <t>Calculation</t>
  </si>
  <si>
    <t>Operating income / Interest payable</t>
  </si>
  <si>
    <t>Profit before tax / Revenue</t>
  </si>
  <si>
    <t>Кредиты и займы / EBITDA</t>
  </si>
  <si>
    <t>Debt / EBITDA</t>
  </si>
  <si>
    <t>Long-term and short-term liabilities</t>
  </si>
  <si>
    <t>Revenue 2019 / Revenue 2018</t>
  </si>
  <si>
    <t>RONOA 
(Return on Net Operating Assets)</t>
  </si>
  <si>
    <t>Sales Profit / Net Operating Assets</t>
  </si>
  <si>
    <t>RONA 
(Return on Net Assets)</t>
  </si>
  <si>
    <t xml:space="preserve">EBIT / Net Assets </t>
  </si>
  <si>
    <t>EBT / Equity</t>
  </si>
  <si>
    <t>ROE bt (Return on Equity before tax)</t>
  </si>
  <si>
    <t>EBIT / Capital Employed</t>
  </si>
  <si>
    <t>ROCE (Return on Capital Employed)</t>
  </si>
  <si>
    <t>Вложенный капитал = ЧА</t>
  </si>
  <si>
    <t>Equity (Capital and Reserves / TTL balance)</t>
  </si>
  <si>
    <t>Stock / (Cost / 365)</t>
  </si>
  <si>
    <t>Receivables / (Revenue/365)</t>
  </si>
  <si>
    <t>AP / (Cost / 365)</t>
  </si>
  <si>
    <t>Equity (Capital and Reserves)</t>
  </si>
  <si>
    <t>Loans and credits + Equity</t>
  </si>
  <si>
    <t>Поручительство</t>
  </si>
  <si>
    <t>Сумма, необходимая для поручительства</t>
  </si>
  <si>
    <t>ОС + НМА + Запасы + ДЗ + Ден. Средства</t>
  </si>
  <si>
    <t>Сумма уже выданных поручительств</t>
  </si>
  <si>
    <t>Остается на возможное покрытие убытков</t>
  </si>
  <si>
    <t>Suretyship sum (possible max sum)</t>
  </si>
  <si>
    <t>Suretyship sum (has already provided)</t>
  </si>
  <si>
    <t>Availiable sum for covering debts</t>
  </si>
  <si>
    <t>Динамика запасов</t>
  </si>
  <si>
    <t>Stock dynamic</t>
  </si>
  <si>
    <t>Stock 2019 / Stock 2018</t>
  </si>
  <si>
    <t>Динамика ОС</t>
  </si>
  <si>
    <t>Fixed assets dynamic</t>
  </si>
  <si>
    <t>Fixed assets 2019 / Fixed assets 2018</t>
  </si>
  <si>
    <t>Динамика ДЗ</t>
  </si>
  <si>
    <t>AR 2019 / AR 2018</t>
  </si>
  <si>
    <t>Изменение нормы прибыли</t>
  </si>
  <si>
    <t>Норма ВП</t>
  </si>
  <si>
    <t>Норма Чистой прибыли</t>
  </si>
  <si>
    <t>GM1</t>
  </si>
  <si>
    <t>GM2</t>
  </si>
  <si>
    <t>Final ranking (from 1 min to 7 max)</t>
  </si>
  <si>
    <t>Ranking description</t>
  </si>
  <si>
    <t>WC_ACC = (∆CA-∆Cash-(∆CL-∆CD-∆TAX)-DEP) / ATA</t>
  </si>
  <si>
    <t xml:space="preserve">Модель Слоуна - многофакторная модель </t>
  </si>
  <si>
    <t>Sloan model</t>
  </si>
  <si>
    <t>∆CA - изменение стоимости текущих активов</t>
  </si>
  <si>
    <t>∆Cash - изменение суммы денежных средств и краткосрочных инвестиций</t>
  </si>
  <si>
    <t>∆CL -  изменение стоимости текущих обязательств</t>
  </si>
  <si>
    <t>∆CD - изменение стоимости текущей части долговых обязательств (краткосрочные кредиты и займы)</t>
  </si>
  <si>
    <t>∆TAX - изменение суммы налога к уплате</t>
  </si>
  <si>
    <t>DEP - начисленная амортизация</t>
  </si>
  <si>
    <t>ATA - средняя стоимость активов за период</t>
  </si>
  <si>
    <t>Идельальное значение &lt;0 
Манипуляторы - 0,026 
Не манипуляторы - 0,012</t>
  </si>
  <si>
    <t>В случае подозрения на искажение отчетности необходимо принять меры 1) перевод на предоплаты 2) снижение лимита 3) доп. Контроль</t>
  </si>
  <si>
    <t>Анамальный рост выручки + падение маржи = искажение отчетности</t>
  </si>
  <si>
    <t>Итого оборотные активы</t>
  </si>
  <si>
    <t>Итого ден. Средства + краткосрочные вложения</t>
  </si>
  <si>
    <t>Итого краткосрочные обязательства</t>
  </si>
  <si>
    <t>Итого краткосрочные кредиты и займы</t>
  </si>
  <si>
    <t>Итого задолженность по налогам и сборам (из кредиторской задолженности)</t>
  </si>
  <si>
    <t>Амортизация (из ОПиУ)</t>
  </si>
  <si>
    <t>Средняя валюта баланса</t>
  </si>
  <si>
    <t>Динамика текущих активов</t>
  </si>
  <si>
    <t>Current assets dynamic</t>
  </si>
  <si>
    <t>Current assets 2019 / Current assets 2018</t>
  </si>
  <si>
    <t>Проверка достоверности  - модель Слоуна</t>
  </si>
  <si>
    <t>Проверка достоверности - модель Бенише</t>
  </si>
  <si>
    <t>DRSI - темп роста длительности оборота ДЗ</t>
  </si>
  <si>
    <t>(ARt /REVt) / (ARt-1 / REVt-1)</t>
  </si>
  <si>
    <t>Темп роста длительности оборота ДЗ должен оставаться примерно на одном уровне. Резкое увеличение может свидетельствовать о том, что дебиторская задолженность искусственно завышается, а уменьшение - о манипуляциях с выручкой.</t>
  </si>
  <si>
    <t>GMI – Темп снижения роста валовой прибыли</t>
  </si>
  <si>
    <t>(GMt-1 /REVt-1) / (GMt / REVt)</t>
  </si>
  <si>
    <t>Темп снижения нормы валовой прибыли сравнивается с темпами роста выручки, со значениями предыдущих лет и со средними темпами по отрасли.</t>
  </si>
  <si>
    <t>AQI – Темп роста качества активов</t>
  </si>
  <si>
    <t>1 – (CAt + PPEt )/ATt  /  1 – (CAt-1 + PPEt -1)/Att-1</t>
  </si>
  <si>
    <t>Темп роста качества активов сам по себе можно сравнить с 1. Если AQI &gt; 1, то рост внеоборотных активов, не связанный с ростом основных средств, может свидетельствовать о необоснованной капитализации доходов.</t>
  </si>
  <si>
    <t>SGI – Темп роста выручки</t>
  </si>
  <si>
    <t>REVt / REVt-1</t>
  </si>
  <si>
    <t>DEPI – Темп снижения амортизации</t>
  </si>
  <si>
    <t>Существенное отклонение темпа снижения амортизации от 1 может свидетельствовать об искажении отчетности.</t>
  </si>
  <si>
    <t>DEPt-1 /(DEPt-1 + PPEt-1) /  DEPt /(DEPt + PPEt)</t>
  </si>
  <si>
    <t>SGAI – Темп роста коммерческих, общих и административных расходов</t>
  </si>
  <si>
    <t>(SGAt /REVt) / (SGAt-1 / REVt-1)</t>
  </si>
  <si>
    <t>Существенное отклонение от 1 может свидетельствовать об искажении выручки либо расходов</t>
  </si>
  <si>
    <t>LGVI – темп роста финансового рычага</t>
  </si>
  <si>
    <t>(LTDt + CLt ) /Att /
(LTDt-1 + CLt-1)/Att-1</t>
  </si>
  <si>
    <t>WC_ACC - Sloan model</t>
  </si>
  <si>
    <t>Benish</t>
  </si>
  <si>
    <t>Единица измерения - тыс. руб</t>
  </si>
  <si>
    <r>
      <t xml:space="preserve">*в том числе указывается справочно сумма бонусов, премий и корректировки себестоимости по а/м сумма </t>
    </r>
    <r>
      <rPr>
        <b/>
        <i/>
        <u/>
        <sz val="10"/>
        <rFont val="Arial Cyr"/>
        <charset val="204"/>
      </rPr>
      <t>из суммы прочих доходов</t>
    </r>
  </si>
  <si>
    <r>
      <t>*Указывается справочно сумма амортизации (</t>
    </r>
    <r>
      <rPr>
        <b/>
        <i/>
        <u/>
        <sz val="10"/>
        <rFont val="Arial Cyr"/>
        <charset val="204"/>
      </rPr>
      <t>из суммы расходов</t>
    </r>
    <r>
      <rPr>
        <i/>
        <sz val="10"/>
        <rFont val="Arial Cyr"/>
        <charset val="204"/>
      </rPr>
      <t>)</t>
    </r>
  </si>
  <si>
    <t>Единица измерения - тыс.руб.</t>
  </si>
  <si>
    <t>Отчет о прибылях и убытках / P&amp;L</t>
  </si>
  <si>
    <t>Выданные обеспечения</t>
  </si>
  <si>
    <t>Порог -1,78</t>
  </si>
  <si>
    <t xml:space="preserve">Чем больше значение, тем выше риск искажения. Только к годовой отчетности. </t>
  </si>
  <si>
    <t>М 1,219 Н 0,995</t>
  </si>
  <si>
    <t>М 1,028 Н 1,001</t>
  </si>
  <si>
    <t>М 1,000 Н 1,000</t>
  </si>
  <si>
    <t>М 1,34 Н 1,095</t>
  </si>
  <si>
    <t>М 0,977 Н 0,972</t>
  </si>
  <si>
    <t>М 1,028 Н 0,990</t>
  </si>
  <si>
    <t>М 0,026 Н 0,012</t>
  </si>
  <si>
    <t>М 1,035 Н 1,000</t>
  </si>
  <si>
    <t>&lt;-1,78</t>
  </si>
  <si>
    <t>Полученные обеспечения</t>
  </si>
  <si>
    <t>Список брендов/марок на данном юр. лице</t>
  </si>
  <si>
    <t>Выручка (нетто) от реализации товаров, продукции, работ, услуг</t>
  </si>
  <si>
    <t>Revenue (net) from sales of goods and services</t>
  </si>
  <si>
    <t>Если ROСE &gt; ROE bt – структура финансирования «не оптимальна». Рентабельность СК снижается за счет привлеченных финансовых обязательств. Т.е каждый привлеченный заемный рубль уменьшает рентабельность СК.
Если ROE bt &gt; ROСE – структура финансирования «оптимальна». Рентабельность СК повышается за счет привлеченных финансовых обязательств.</t>
  </si>
  <si>
    <t xml:space="preserve">Характеризует прибыль, приносимую каждым рублем, вложенным в чистые опер. активы. «Результативность» инвестиций в основную деятельность
Если RONOA &gt; RONA, то опер. активы более эффективны, чем вся сумма чистых активов компании. Следует направлять свободные средства в операционную деятельность. Вложение средств в инвестиционную и прочую деятельность менее эффективно!
Если RONA &gt; RONОA, то опер. активы менее эффективны. Следует направлять свободные средства в не операционную деятельность, а в инвестиционную или прочую, что будет более эффективно. Но стоит задуматься
</t>
  </si>
  <si>
    <t>Equity ratio (%)</t>
  </si>
  <si>
    <t>change in % vs 2019</t>
  </si>
  <si>
    <t>заполнить</t>
  </si>
  <si>
    <t>change in % vs 2020</t>
  </si>
  <si>
    <t>На дату 30.06.2020 и на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</si>
</sst>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#,##0.0"/>
    <numFmt numFmtId="168" formatCode="0.0%"/>
    <numFmt numFmtId="169" formatCode="_-* #,##0\ &quot;р.&quot;_-;\-* #,##0\ &quot;р.&quot;_-;_-* &quot;-&quot;\ &quot;р.&quot;_-;_-@_-"/>
    <numFmt numFmtId="170" formatCode="0.0"/>
    <numFmt numFmtId="171" formatCode="#,##0.0000"/>
  </numFmts>
  <fonts count="6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color indexed="23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indexed="10"/>
      <name val="Arial Cyr"/>
      <charset val="204"/>
    </font>
    <font>
      <b/>
      <sz val="8"/>
      <name val="Arial Cyr"/>
      <charset val="204"/>
    </font>
    <font>
      <b/>
      <i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</font>
    <font>
      <sz val="10"/>
      <color indexed="9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b/>
      <sz val="10"/>
      <color indexed="10"/>
      <name val="Arial Cyr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mbria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MMC OFFICE"/>
      <charset val="204"/>
    </font>
    <font>
      <sz val="12"/>
      <name val="MMC OFFICE"/>
      <charset val="204"/>
    </font>
    <font>
      <sz val="7"/>
      <name val="Times New Roman"/>
      <family val="1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i/>
      <sz val="9"/>
      <name val="Arial Cyr"/>
      <charset val="204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MMC OFFICE"/>
      <charset val="204"/>
    </font>
    <font>
      <sz val="10"/>
      <name val="MMC OFFICE"/>
      <charset val="204"/>
    </font>
    <font>
      <b/>
      <sz val="16"/>
      <name val="MMC OFFICE"/>
      <charset val="204"/>
    </font>
    <font>
      <b/>
      <sz val="10"/>
      <name val="MMC OFFICE"/>
      <charset val="204"/>
    </font>
    <font>
      <b/>
      <sz val="8"/>
      <name val="MMC OFFICE"/>
      <charset val="204"/>
    </font>
    <font>
      <sz val="9"/>
      <name val="MMC OFFICE"/>
      <charset val="204"/>
    </font>
    <font>
      <sz val="10"/>
      <color indexed="8"/>
      <name val="MMC OFFICE"/>
      <charset val="204"/>
    </font>
    <font>
      <b/>
      <sz val="9"/>
      <name val="MMC OFFICE"/>
      <charset val="204"/>
    </font>
    <font>
      <sz val="8"/>
      <name val="MMC OFFICE"/>
      <charset val="204"/>
    </font>
    <font>
      <b/>
      <i/>
      <sz val="8"/>
      <name val="MMC OFFICE"/>
      <charset val="204"/>
    </font>
    <font>
      <sz val="7"/>
      <name val="MMC OFFICE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13" borderId="33" applyNumberFormat="0" applyFont="0" applyAlignment="0" applyProtection="0"/>
    <xf numFmtId="0" fontId="2" fillId="13" borderId="33" applyNumberFormat="0" applyFont="0" applyAlignment="0" applyProtection="0"/>
    <xf numFmtId="0" fontId="1" fillId="0" borderId="0"/>
  </cellStyleXfs>
  <cellXfs count="415">
    <xf numFmtId="0" fontId="0" fillId="0" borderId="0" xfId="0"/>
    <xf numFmtId="166" fontId="6" fillId="0" borderId="0" xfId="5" applyNumberFormat="1" applyFont="1" applyFill="1" applyBorder="1" applyAlignment="1">
      <alignment horizontal="left" vertical="top" wrapText="1"/>
    </xf>
    <xf numFmtId="0" fontId="8" fillId="0" borderId="0" xfId="2" applyFont="1"/>
    <xf numFmtId="167" fontId="8" fillId="0" borderId="0" xfId="2" applyNumberFormat="1" applyFont="1" applyAlignment="1">
      <alignment horizontal="center"/>
    </xf>
    <xf numFmtId="0" fontId="9" fillId="0" borderId="1" xfId="2" applyFont="1" applyBorder="1" applyAlignment="1">
      <alignment vertical="top" wrapText="1"/>
    </xf>
    <xf numFmtId="0" fontId="8" fillId="0" borderId="1" xfId="2" applyFont="1" applyBorder="1" applyAlignment="1">
      <alignment vertical="top" wrapText="1"/>
    </xf>
    <xf numFmtId="0" fontId="10" fillId="0" borderId="1" xfId="2" applyFont="1" applyBorder="1" applyAlignment="1">
      <alignment horizontal="left" vertical="top" wrapText="1" indent="1"/>
    </xf>
    <xf numFmtId="0" fontId="8" fillId="0" borderId="1" xfId="2" applyFont="1" applyBorder="1" applyAlignment="1">
      <alignment horizontal="left" vertical="top" wrapText="1" indent="2"/>
    </xf>
    <xf numFmtId="0" fontId="11" fillId="0" borderId="1" xfId="2" applyFont="1" applyBorder="1" applyAlignment="1">
      <alignment vertical="top" wrapText="1"/>
    </xf>
    <xf numFmtId="3" fontId="13" fillId="3" borderId="2" xfId="0" applyNumberFormat="1" applyFont="1" applyFill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right" vertical="center"/>
    </xf>
    <xf numFmtId="0" fontId="0" fillId="0" borderId="1" xfId="0" applyBorder="1"/>
    <xf numFmtId="0" fontId="9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horizontal="left" vertical="top" wrapText="1"/>
    </xf>
    <xf numFmtId="2" fontId="15" fillId="0" borderId="0" xfId="0" applyNumberFormat="1" applyFont="1" applyAlignment="1">
      <alignment horizontal="left"/>
    </xf>
    <xf numFmtId="3" fontId="14" fillId="0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7" fillId="0" borderId="0" xfId="2" applyFont="1" applyBorder="1" applyAlignment="1">
      <alignment horizontal="left"/>
    </xf>
    <xf numFmtId="0" fontId="15" fillId="0" borderId="0" xfId="0" applyFont="1"/>
    <xf numFmtId="0" fontId="9" fillId="0" borderId="1" xfId="2" applyFont="1" applyFill="1" applyBorder="1" applyAlignment="1">
      <alignment horizontal="left" vertical="top" wrapText="1"/>
    </xf>
    <xf numFmtId="0" fontId="0" fillId="0" borderId="0" xfId="0" applyFill="1"/>
    <xf numFmtId="0" fontId="23" fillId="0" borderId="0" xfId="0" applyFont="1" applyProtection="1"/>
    <xf numFmtId="0" fontId="29" fillId="0" borderId="0" xfId="0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wrapText="1"/>
    </xf>
    <xf numFmtId="0" fontId="21" fillId="0" borderId="0" xfId="1" applyFont="1" applyFill="1" applyBorder="1" applyAlignment="1">
      <alignment horizontal="left" vertical="center" wrapText="1"/>
    </xf>
    <xf numFmtId="0" fontId="18" fillId="7" borderId="13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4" borderId="11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12" fillId="7" borderId="16" xfId="0" applyNumberFormat="1" applyFont="1" applyFill="1" applyBorder="1" applyAlignment="1">
      <alignment horizontal="center" vertical="center"/>
    </xf>
    <xf numFmtId="14" fontId="12" fillId="7" borderId="17" xfId="0" applyNumberFormat="1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1" fillId="4" borderId="17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7" borderId="6" xfId="0" applyFont="1" applyFill="1" applyBorder="1" applyAlignment="1" applyProtection="1">
      <alignment horizontal="center" vertical="center"/>
    </xf>
    <xf numFmtId="14" fontId="24" fillId="7" borderId="15" xfId="0" applyNumberFormat="1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 applyProtection="1">
      <alignment horizontal="center" vertical="center"/>
    </xf>
    <xf numFmtId="0" fontId="25" fillId="0" borderId="1" xfId="3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5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4" borderId="11" xfId="1" applyFont="1" applyFill="1" applyBorder="1" applyAlignment="1">
      <alignment horizontal="left" vertical="center" wrapText="1"/>
    </xf>
    <xf numFmtId="14" fontId="0" fillId="0" borderId="0" xfId="0" applyNumberFormat="1" applyBorder="1"/>
    <xf numFmtId="0" fontId="16" fillId="0" borderId="1" xfId="0" applyFont="1" applyBorder="1" applyAlignment="1">
      <alignment vertical="center" wrapText="1"/>
    </xf>
    <xf numFmtId="14" fontId="9" fillId="2" borderId="1" xfId="2" applyNumberFormat="1" applyFont="1" applyFill="1" applyBorder="1" applyAlignment="1">
      <alignment vertical="center" wrapText="1"/>
    </xf>
    <xf numFmtId="3" fontId="8" fillId="3" borderId="20" xfId="0" applyNumberFormat="1" applyFont="1" applyFill="1" applyBorder="1" applyAlignment="1">
      <alignment horizontal="right" vertical="center"/>
    </xf>
    <xf numFmtId="3" fontId="8" fillId="3" borderId="21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8" fillId="3" borderId="1" xfId="5" applyNumberFormat="1" applyFont="1" applyFill="1" applyBorder="1" applyAlignment="1">
      <alignment horizontal="center" vertical="top" wrapText="1"/>
    </xf>
    <xf numFmtId="3" fontId="8" fillId="0" borderId="1" xfId="5" applyNumberFormat="1" applyFont="1" applyFill="1" applyBorder="1" applyAlignment="1">
      <alignment horizontal="center" vertical="top" wrapText="1"/>
    </xf>
    <xf numFmtId="10" fontId="0" fillId="0" borderId="0" xfId="0" applyNumberFormat="1" applyAlignment="1">
      <alignment horizontal="center"/>
    </xf>
    <xf numFmtId="0" fontId="22" fillId="8" borderId="10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9" borderId="1" xfId="2" applyFont="1" applyFill="1" applyBorder="1" applyAlignment="1">
      <alignment vertical="top" wrapText="1"/>
    </xf>
    <xf numFmtId="167" fontId="9" fillId="0" borderId="0" xfId="4" applyNumberFormat="1" applyFont="1" applyAlignment="1">
      <alignment horizontal="left"/>
    </xf>
    <xf numFmtId="3" fontId="8" fillId="8" borderId="1" xfId="2" applyNumberFormat="1" applyFont="1" applyFill="1" applyBorder="1" applyAlignment="1">
      <alignment horizontal="right" vertical="top" wrapText="1"/>
    </xf>
    <xf numFmtId="167" fontId="8" fillId="8" borderId="1" xfId="2" applyNumberFormat="1" applyFont="1" applyFill="1" applyBorder="1" applyAlignment="1">
      <alignment horizontal="right" vertical="top" wrapText="1"/>
    </xf>
    <xf numFmtId="3" fontId="8" fillId="8" borderId="1" xfId="5" applyNumberFormat="1" applyFont="1" applyFill="1" applyBorder="1" applyAlignment="1">
      <alignment horizontal="right" vertical="top" wrapText="1"/>
    </xf>
    <xf numFmtId="167" fontId="8" fillId="8" borderId="1" xfId="2" applyNumberFormat="1" applyFont="1" applyFill="1" applyBorder="1" applyAlignment="1">
      <alignment horizontal="center" vertical="top" wrapText="1"/>
    </xf>
    <xf numFmtId="167" fontId="8" fillId="8" borderId="1" xfId="5" applyNumberFormat="1" applyFont="1" applyFill="1" applyBorder="1" applyAlignment="1">
      <alignment horizontal="right" vertical="top" wrapText="1"/>
    </xf>
    <xf numFmtId="167" fontId="9" fillId="8" borderId="1" xfId="2" applyNumberFormat="1" applyFont="1" applyFill="1" applyBorder="1" applyAlignment="1">
      <alignment horizontal="right" vertical="top" wrapText="1"/>
    </xf>
    <xf numFmtId="3" fontId="9" fillId="8" borderId="1" xfId="2" applyNumberFormat="1" applyFont="1" applyFill="1" applyBorder="1" applyAlignment="1">
      <alignment horizontal="right" vertical="top" wrapText="1"/>
    </xf>
    <xf numFmtId="3" fontId="6" fillId="9" borderId="1" xfId="5" applyNumberFormat="1" applyFont="1" applyFill="1" applyBorder="1" applyAlignment="1">
      <alignment horizontal="right" vertical="top" wrapText="1"/>
    </xf>
    <xf numFmtId="0" fontId="8" fillId="9" borderId="1" xfId="2" applyFont="1" applyFill="1" applyBorder="1" applyAlignment="1">
      <alignment vertical="top" wrapText="1"/>
    </xf>
    <xf numFmtId="3" fontId="8" fillId="9" borderId="1" xfId="5" applyNumberFormat="1" applyFont="1" applyFill="1" applyBorder="1" applyAlignment="1">
      <alignment horizontal="center" vertical="top" wrapText="1"/>
    </xf>
    <xf numFmtId="3" fontId="8" fillId="8" borderId="1" xfId="5" applyNumberFormat="1" applyFont="1" applyFill="1" applyBorder="1" applyAlignment="1">
      <alignment horizontal="center" vertical="top" wrapText="1"/>
    </xf>
    <xf numFmtId="0" fontId="9" fillId="10" borderId="1" xfId="2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horizontal="center" vertical="top" wrapText="1"/>
    </xf>
    <xf numFmtId="14" fontId="9" fillId="10" borderId="1" xfId="2" applyNumberFormat="1" applyFont="1" applyFill="1" applyBorder="1" applyAlignment="1">
      <alignment horizontal="right" vertical="top" wrapText="1"/>
    </xf>
    <xf numFmtId="14" fontId="21" fillId="10" borderId="11" xfId="1" applyNumberFormat="1" applyFont="1" applyFill="1" applyBorder="1" applyAlignment="1">
      <alignment horizontal="center" vertical="center" wrapText="1"/>
    </xf>
    <xf numFmtId="0" fontId="21" fillId="9" borderId="18" xfId="1" applyFont="1" applyFill="1" applyBorder="1" applyAlignment="1">
      <alignment horizontal="center" vertical="center" wrapText="1"/>
    </xf>
    <xf numFmtId="0" fontId="18" fillId="9" borderId="18" xfId="1" applyFont="1" applyFill="1" applyBorder="1" applyAlignment="1">
      <alignment horizontal="left" vertical="center" wrapText="1"/>
    </xf>
    <xf numFmtId="0" fontId="18" fillId="9" borderId="19" xfId="1" applyFont="1" applyFill="1" applyBorder="1" applyAlignment="1">
      <alignment horizontal="left" vertical="center" wrapText="1"/>
    </xf>
    <xf numFmtId="0" fontId="18" fillId="10" borderId="11" xfId="1" applyFont="1" applyFill="1" applyBorder="1" applyAlignment="1">
      <alignment horizontal="center" vertical="center" wrapText="1"/>
    </xf>
    <xf numFmtId="167" fontId="6" fillId="0" borderId="0" xfId="4" applyNumberFormat="1" applyFont="1" applyAlignment="1">
      <alignment horizontal="left"/>
    </xf>
    <xf numFmtId="0" fontId="7" fillId="0" borderId="0" xfId="0" applyFont="1"/>
    <xf numFmtId="14" fontId="30" fillId="0" borderId="0" xfId="0" applyNumberFormat="1" applyFont="1"/>
    <xf numFmtId="0" fontId="21" fillId="9" borderId="11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Border="1"/>
    <xf numFmtId="0" fontId="7" fillId="0" borderId="0" xfId="0" applyFont="1" applyAlignment="1">
      <alignment horizontal="left"/>
    </xf>
    <xf numFmtId="3" fontId="7" fillId="8" borderId="10" xfId="1" applyNumberFormat="1" applyFont="1" applyFill="1" applyBorder="1" applyAlignment="1">
      <alignment horizontal="center" vertical="center" wrapText="1"/>
    </xf>
    <xf numFmtId="0" fontId="18" fillId="8" borderId="10" xfId="1" applyFont="1" applyFill="1" applyBorder="1" applyAlignment="1">
      <alignment horizontal="center" wrapText="1"/>
    </xf>
    <xf numFmtId="0" fontId="7" fillId="8" borderId="10" xfId="1" applyFont="1" applyFill="1" applyBorder="1" applyAlignment="1">
      <alignment horizontal="center" wrapText="1"/>
    </xf>
    <xf numFmtId="16" fontId="18" fillId="8" borderId="10" xfId="1" applyNumberFormat="1" applyFont="1" applyFill="1" applyBorder="1" applyAlignment="1">
      <alignment horizontal="center" wrapText="1"/>
    </xf>
    <xf numFmtId="14" fontId="18" fillId="8" borderId="10" xfId="1" applyNumberFormat="1" applyFont="1" applyFill="1" applyBorder="1" applyAlignment="1">
      <alignment horizontal="center" wrapText="1"/>
    </xf>
    <xf numFmtId="0" fontId="31" fillId="0" borderId="0" xfId="2" applyFont="1" applyAlignment="1">
      <alignment horizontal="right"/>
    </xf>
    <xf numFmtId="3" fontId="0" fillId="0" borderId="0" xfId="0" applyNumberFormat="1"/>
    <xf numFmtId="14" fontId="9" fillId="10" borderId="1" xfId="2" applyNumberFormat="1" applyFont="1" applyFill="1" applyBorder="1" applyAlignment="1">
      <alignment horizontal="center" vertical="top" wrapText="1"/>
    </xf>
    <xf numFmtId="3" fontId="9" fillId="0" borderId="1" xfId="2" applyNumberFormat="1" applyFont="1" applyFill="1" applyBorder="1" applyAlignment="1">
      <alignment horizontal="right" vertical="top" wrapText="1"/>
    </xf>
    <xf numFmtId="3" fontId="8" fillId="0" borderId="1" xfId="5" applyNumberFormat="1" applyFont="1" applyFill="1" applyBorder="1" applyAlignment="1">
      <alignment horizontal="right" vertical="top" wrapText="1"/>
    </xf>
    <xf numFmtId="3" fontId="10" fillId="0" borderId="1" xfId="5" applyNumberFormat="1" applyFont="1" applyFill="1" applyBorder="1" applyAlignment="1">
      <alignment horizontal="right" vertical="top" wrapText="1"/>
    </xf>
    <xf numFmtId="167" fontId="8" fillId="0" borderId="1" xfId="5" applyNumberFormat="1" applyFont="1" applyFill="1" applyBorder="1" applyAlignment="1">
      <alignment horizontal="right" vertical="top" wrapText="1"/>
    </xf>
    <xf numFmtId="167" fontId="9" fillId="0" borderId="1" xfId="5" applyNumberFormat="1" applyFont="1" applyFill="1" applyBorder="1" applyAlignment="1">
      <alignment horizontal="right" vertical="top" wrapText="1"/>
    </xf>
    <xf numFmtId="167" fontId="8" fillId="0" borderId="1" xfId="2" applyNumberFormat="1" applyFont="1" applyFill="1" applyBorder="1" applyAlignment="1">
      <alignment horizontal="right" vertical="top" wrapText="1"/>
    </xf>
    <xf numFmtId="10" fontId="0" fillId="11" borderId="1" xfId="0" applyNumberFormat="1" applyFill="1" applyBorder="1" applyAlignment="1">
      <alignment horizontal="center" vertical="top"/>
    </xf>
    <xf numFmtId="9" fontId="0" fillId="11" borderId="1" xfId="3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8" fillId="3" borderId="0" xfId="5" applyNumberFormat="1" applyFont="1" applyFill="1" applyBorder="1" applyAlignment="1">
      <alignment horizontal="center" vertical="top" wrapText="1"/>
    </xf>
    <xf numFmtId="3" fontId="8" fillId="0" borderId="0" xfId="5" applyNumberFormat="1" applyFont="1" applyFill="1" applyBorder="1" applyAlignment="1">
      <alignment horizontal="center" vertical="top" wrapText="1"/>
    </xf>
    <xf numFmtId="0" fontId="19" fillId="0" borderId="0" xfId="1" applyFont="1" applyBorder="1" applyAlignment="1">
      <alignment horizontal="center" vertical="center"/>
    </xf>
    <xf numFmtId="14" fontId="12" fillId="7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24" fillId="7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3" fillId="0" borderId="35" xfId="0" applyFont="1" applyBorder="1" applyAlignment="1">
      <alignment horizontal="center" vertical="center" wrapText="1"/>
    </xf>
    <xf numFmtId="0" fontId="32" fillId="15" borderId="48" xfId="0" applyFont="1" applyFill="1" applyBorder="1" applyAlignment="1">
      <alignment vertical="center" wrapText="1"/>
    </xf>
    <xf numFmtId="0" fontId="34" fillId="15" borderId="48" xfId="0" applyFont="1" applyFill="1" applyBorder="1" applyAlignment="1">
      <alignment vertical="center" wrapText="1"/>
    </xf>
    <xf numFmtId="0" fontId="32" fillId="12" borderId="48" xfId="0" applyFont="1" applyFill="1" applyBorder="1" applyAlignment="1">
      <alignment vertical="center" wrapText="1"/>
    </xf>
    <xf numFmtId="0" fontId="34" fillId="12" borderId="48" xfId="0" applyFont="1" applyFill="1" applyBorder="1" applyAlignment="1">
      <alignment vertical="center" wrapText="1"/>
    </xf>
    <xf numFmtId="0" fontId="32" fillId="16" borderId="48" xfId="0" applyFont="1" applyFill="1" applyBorder="1" applyAlignment="1">
      <alignment vertical="center" wrapText="1"/>
    </xf>
    <xf numFmtId="0" fontId="34" fillId="16" borderId="48" xfId="0" applyFont="1" applyFill="1" applyBorder="1" applyAlignment="1">
      <alignment vertical="center" wrapText="1"/>
    </xf>
    <xf numFmtId="0" fontId="32" fillId="17" borderId="48" xfId="0" applyFont="1" applyFill="1" applyBorder="1" applyAlignment="1">
      <alignment vertical="center" wrapText="1"/>
    </xf>
    <xf numFmtId="0" fontId="34" fillId="17" borderId="4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22" fillId="4" borderId="42" xfId="1" applyFont="1" applyFill="1" applyBorder="1" applyAlignment="1">
      <alignment horizontal="left" vertical="center" wrapText="1"/>
    </xf>
    <xf numFmtId="0" fontId="18" fillId="7" borderId="51" xfId="1" applyFont="1" applyFill="1" applyBorder="1" applyAlignment="1">
      <alignment horizontal="center" vertical="center" wrapText="1"/>
    </xf>
    <xf numFmtId="0" fontId="21" fillId="4" borderId="42" xfId="1" applyFont="1" applyFill="1" applyBorder="1" applyAlignment="1">
      <alignment horizontal="center" vertical="center" wrapText="1"/>
    </xf>
    <xf numFmtId="0" fontId="21" fillId="4" borderId="16" xfId="1" applyFont="1" applyFill="1" applyBorder="1" applyAlignment="1">
      <alignment horizontal="center" vertical="center" wrapText="1"/>
    </xf>
    <xf numFmtId="0" fontId="23" fillId="7" borderId="15" xfId="0" applyFont="1" applyFill="1" applyBorder="1" applyAlignment="1" applyProtection="1">
      <alignment horizontal="center" vertical="center"/>
    </xf>
    <xf numFmtId="0" fontId="18" fillId="8" borderId="55" xfId="1" applyFont="1" applyFill="1" applyBorder="1" applyAlignment="1">
      <alignment horizontal="center" wrapText="1"/>
    </xf>
    <xf numFmtId="14" fontId="18" fillId="8" borderId="55" xfId="1" applyNumberFormat="1" applyFont="1" applyFill="1" applyBorder="1" applyAlignment="1">
      <alignment horizontal="center" wrapText="1"/>
    </xf>
    <xf numFmtId="0" fontId="7" fillId="8" borderId="35" xfId="1" applyFont="1" applyFill="1" applyBorder="1" applyAlignment="1">
      <alignment horizontal="center" wrapText="1"/>
    </xf>
    <xf numFmtId="170" fontId="0" fillId="0" borderId="0" xfId="0" applyNumberFormat="1" applyAlignment="1">
      <alignment horizontal="center"/>
    </xf>
    <xf numFmtId="0" fontId="21" fillId="9" borderId="34" xfId="1" applyFont="1" applyFill="1" applyBorder="1" applyAlignment="1">
      <alignment horizontal="center" vertical="center" wrapText="1"/>
    </xf>
    <xf numFmtId="3" fontId="7" fillId="8" borderId="54" xfId="1" applyNumberFormat="1" applyFont="1" applyFill="1" applyBorder="1" applyAlignment="1">
      <alignment horizontal="center" vertical="center" wrapText="1"/>
    </xf>
    <xf numFmtId="0" fontId="12" fillId="12" borderId="0" xfId="0" applyFont="1" applyFill="1"/>
    <xf numFmtId="14" fontId="9" fillId="10" borderId="1" xfId="2" applyNumberFormat="1" applyFont="1" applyFill="1" applyBorder="1" applyAlignment="1">
      <alignment horizontal="right" vertical="center" wrapText="1"/>
    </xf>
    <xf numFmtId="0" fontId="37" fillId="0" borderId="0" xfId="8" applyFont="1"/>
    <xf numFmtId="10" fontId="35" fillId="0" borderId="1" xfId="8" applyNumberFormat="1" applyFont="1" applyFill="1" applyBorder="1" applyAlignment="1">
      <alignment horizontal="left" vertical="center" wrapText="1"/>
    </xf>
    <xf numFmtId="0" fontId="36" fillId="0" borderId="1" xfId="8" applyFont="1" applyFill="1" applyBorder="1" applyAlignment="1">
      <alignment horizontal="left" vertical="center" wrapText="1"/>
    </xf>
    <xf numFmtId="0" fontId="35" fillId="0" borderId="1" xfId="8" applyNumberFormat="1" applyFont="1" applyFill="1" applyBorder="1" applyAlignment="1">
      <alignment horizontal="left" vertical="center" wrapText="1"/>
    </xf>
    <xf numFmtId="168" fontId="35" fillId="0" borderId="1" xfId="8" applyNumberFormat="1" applyFont="1" applyFill="1" applyBorder="1" applyAlignment="1">
      <alignment horizontal="left" vertical="center" wrapText="1"/>
    </xf>
    <xf numFmtId="0" fontId="35" fillId="0" borderId="1" xfId="8" applyFont="1" applyFill="1" applyBorder="1" applyAlignment="1">
      <alignment horizontal="left" vertical="center" wrapText="1"/>
    </xf>
    <xf numFmtId="0" fontId="37" fillId="0" borderId="0" xfId="8" applyFont="1" applyFill="1" applyAlignment="1">
      <alignment horizontal="left"/>
    </xf>
    <xf numFmtId="0" fontId="37" fillId="0" borderId="0" xfId="8" applyFont="1" applyAlignment="1">
      <alignment vertical="center"/>
    </xf>
    <xf numFmtId="10" fontId="37" fillId="0" borderId="0" xfId="8" applyNumberFormat="1" applyFont="1" applyAlignment="1">
      <alignment vertical="center"/>
    </xf>
    <xf numFmtId="3" fontId="37" fillId="0" borderId="0" xfId="8" applyNumberFormat="1" applyFont="1" applyAlignment="1">
      <alignment vertical="center"/>
    </xf>
    <xf numFmtId="2" fontId="37" fillId="0" borderId="0" xfId="8" applyNumberFormat="1" applyFont="1" applyAlignment="1">
      <alignment vertical="center"/>
    </xf>
    <xf numFmtId="0" fontId="35" fillId="0" borderId="53" xfId="8" applyFont="1" applyBorder="1" applyAlignment="1">
      <alignment vertical="center" wrapText="1"/>
    </xf>
    <xf numFmtId="0" fontId="36" fillId="0" borderId="43" xfId="8" applyFont="1" applyFill="1" applyBorder="1" applyAlignment="1">
      <alignment horizontal="left" vertical="center" wrapText="1"/>
    </xf>
    <xf numFmtId="0" fontId="35" fillId="0" borderId="1" xfId="8" applyFont="1" applyBorder="1" applyAlignment="1">
      <alignment vertical="center" wrapText="1"/>
    </xf>
    <xf numFmtId="0" fontId="36" fillId="0" borderId="1" xfId="8" applyFont="1" applyBorder="1" applyAlignment="1">
      <alignment vertical="center" wrapText="1"/>
    </xf>
    <xf numFmtId="14" fontId="9" fillId="10" borderId="1" xfId="2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left" wrapText="1"/>
    </xf>
    <xf numFmtId="3" fontId="6" fillId="9" borderId="1" xfId="5" applyNumberFormat="1" applyFont="1" applyFill="1" applyBorder="1" applyAlignment="1">
      <alignment vertical="top" wrapText="1"/>
    </xf>
    <xf numFmtId="3" fontId="9" fillId="9" borderId="1" xfId="5" applyNumberFormat="1" applyFont="1" applyFill="1" applyBorder="1" applyAlignment="1">
      <alignment vertical="top" wrapText="1"/>
    </xf>
    <xf numFmtId="167" fontId="8" fillId="0" borderId="1" xfId="2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vertical="center" wrapText="1" shrinkToFit="1"/>
    </xf>
    <xf numFmtId="0" fontId="40" fillId="0" borderId="0" xfId="0" applyFont="1" applyAlignment="1">
      <alignment horizontal="left" vertical="center" wrapText="1" shrinkToFit="1"/>
    </xf>
    <xf numFmtId="0" fontId="41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8" fillId="18" borderId="1" xfId="2" applyFont="1" applyFill="1" applyBorder="1" applyAlignment="1">
      <alignment vertical="top" wrapText="1"/>
    </xf>
    <xf numFmtId="3" fontId="8" fillId="18" borderId="1" xfId="5" applyNumberFormat="1" applyFont="1" applyFill="1" applyBorder="1" applyAlignment="1">
      <alignment horizontal="center" vertical="top" wrapText="1"/>
    </xf>
    <xf numFmtId="10" fontId="0" fillId="18" borderId="1" xfId="0" applyNumberFormat="1" applyFill="1" applyBorder="1" applyAlignment="1">
      <alignment horizontal="center" vertical="top"/>
    </xf>
    <xf numFmtId="9" fontId="0" fillId="18" borderId="1" xfId="3" applyFont="1" applyFill="1" applyBorder="1" applyAlignment="1">
      <alignment horizontal="center" vertical="top"/>
    </xf>
    <xf numFmtId="0" fontId="10" fillId="0" borderId="1" xfId="2" applyFont="1" applyBorder="1" applyAlignment="1">
      <alignment horizontal="right" vertical="top" wrapText="1"/>
    </xf>
    <xf numFmtId="0" fontId="8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right" vertical="top" wrapText="1"/>
    </xf>
    <xf numFmtId="0" fontId="10" fillId="0" borderId="1" xfId="2" applyFont="1" applyBorder="1" applyAlignment="1">
      <alignment horizontal="left" vertical="top" wrapText="1" indent="2"/>
    </xf>
    <xf numFmtId="0" fontId="43" fillId="0" borderId="0" xfId="0" applyFont="1"/>
    <xf numFmtId="0" fontId="44" fillId="0" borderId="0" xfId="2" applyFont="1" applyFill="1" applyAlignment="1">
      <alignment horizontal="left" wrapText="1"/>
    </xf>
    <xf numFmtId="0" fontId="13" fillId="0" borderId="0" xfId="2" applyFont="1"/>
    <xf numFmtId="167" fontId="13" fillId="0" borderId="0" xfId="2" applyNumberFormat="1" applyFont="1" applyAlignment="1">
      <alignment horizontal="center"/>
    </xf>
    <xf numFmtId="0" fontId="43" fillId="0" borderId="0" xfId="0" applyFont="1" applyFill="1"/>
    <xf numFmtId="0" fontId="13" fillId="0" borderId="0" xfId="0" applyFont="1"/>
    <xf numFmtId="0" fontId="44" fillId="0" borderId="0" xfId="2" applyFont="1" applyAlignment="1">
      <alignment horizontal="left"/>
    </xf>
    <xf numFmtId="0" fontId="46" fillId="0" borderId="0" xfId="2" applyFont="1" applyAlignment="1">
      <alignment horizontal="left"/>
    </xf>
    <xf numFmtId="3" fontId="13" fillId="0" borderId="0" xfId="2" applyNumberFormat="1" applyFont="1" applyAlignment="1">
      <alignment horizontal="center"/>
    </xf>
    <xf numFmtId="3" fontId="13" fillId="0" borderId="0" xfId="2" applyNumberFormat="1" applyFont="1" applyFill="1" applyAlignment="1">
      <alignment horizontal="center"/>
    </xf>
    <xf numFmtId="14" fontId="43" fillId="0" borderId="0" xfId="0" applyNumberFormat="1" applyFont="1" applyFill="1"/>
    <xf numFmtId="0" fontId="43" fillId="0" borderId="0" xfId="0" applyFont="1" applyAlignment="1">
      <alignment vertical="top"/>
    </xf>
    <xf numFmtId="0" fontId="22" fillId="0" borderId="0" xfId="2" applyFont="1" applyAlignment="1">
      <alignment horizontal="left"/>
    </xf>
    <xf numFmtId="167" fontId="10" fillId="0" borderId="0" xfId="4" applyNumberFormat="1" applyFont="1" applyAlignment="1">
      <alignment horizontal="left"/>
    </xf>
    <xf numFmtId="0" fontId="0" fillId="0" borderId="0" xfId="0" applyFont="1" applyAlignment="1">
      <alignment vertical="top"/>
    </xf>
    <xf numFmtId="0" fontId="48" fillId="0" borderId="0" xfId="0" applyFont="1" applyFill="1" applyAlignment="1">
      <alignment vertical="top"/>
    </xf>
    <xf numFmtId="10" fontId="0" fillId="0" borderId="0" xfId="0" applyNumberFormat="1" applyFont="1" applyAlignment="1">
      <alignment vertical="top"/>
    </xf>
    <xf numFmtId="167" fontId="10" fillId="0" borderId="0" xfId="4" applyNumberFormat="1" applyFont="1" applyAlignment="1">
      <alignment horizontal="left" wrapText="1"/>
    </xf>
    <xf numFmtId="0" fontId="22" fillId="0" borderId="0" xfId="2" applyFont="1" applyBorder="1" applyAlignment="1">
      <alignment horizontal="left"/>
    </xf>
    <xf numFmtId="0" fontId="44" fillId="0" borderId="0" xfId="2" applyFont="1" applyFill="1" applyAlignment="1">
      <alignment horizontal="left" vertical="top" wrapText="1"/>
    </xf>
    <xf numFmtId="0" fontId="45" fillId="0" borderId="0" xfId="2" applyFont="1" applyFill="1" applyAlignment="1">
      <alignment vertical="top"/>
    </xf>
    <xf numFmtId="0" fontId="45" fillId="0" borderId="0" xfId="2" applyFont="1" applyFill="1" applyAlignment="1">
      <alignment vertical="top" wrapText="1"/>
    </xf>
    <xf numFmtId="167" fontId="13" fillId="0" borderId="0" xfId="2" applyNumberFormat="1" applyFont="1" applyFill="1" applyAlignment="1">
      <alignment horizontal="center"/>
    </xf>
    <xf numFmtId="0" fontId="50" fillId="18" borderId="0" xfId="2" applyFont="1" applyFill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47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7" fillId="0" borderId="0" xfId="0" applyFont="1" applyAlignment="1">
      <alignment vertical="top"/>
    </xf>
    <xf numFmtId="10" fontId="0" fillId="0" borderId="1" xfId="0" applyNumberFormat="1" applyFill="1" applyBorder="1" applyAlignment="1">
      <alignment vertical="top"/>
    </xf>
    <xf numFmtId="2" fontId="7" fillId="0" borderId="1" xfId="0" applyNumberFormat="1" applyFont="1" applyFill="1" applyBorder="1" applyAlignment="1">
      <alignment vertical="top"/>
    </xf>
    <xf numFmtId="10" fontId="0" fillId="11" borderId="1" xfId="0" applyNumberFormat="1" applyFill="1" applyBorder="1" applyAlignment="1">
      <alignment vertical="top"/>
    </xf>
    <xf numFmtId="9" fontId="7" fillId="11" borderId="1" xfId="3" applyFont="1" applyFill="1" applyBorder="1" applyAlignment="1">
      <alignment vertical="top"/>
    </xf>
    <xf numFmtId="9" fontId="7" fillId="0" borderId="1" xfId="3" applyFont="1" applyFill="1" applyBorder="1" applyAlignment="1">
      <alignment vertical="top"/>
    </xf>
    <xf numFmtId="0" fontId="0" fillId="0" borderId="1" xfId="0" applyBorder="1" applyAlignment="1">
      <alignment vertical="top"/>
    </xf>
    <xf numFmtId="14" fontId="9" fillId="2" borderId="1" xfId="2" applyNumberFormat="1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horizontal="right" vertical="top"/>
    </xf>
    <xf numFmtId="3" fontId="13" fillId="3" borderId="0" xfId="0" applyNumberFormat="1" applyFont="1" applyFill="1" applyBorder="1" applyAlignment="1">
      <alignment horizontal="right" vertical="top"/>
    </xf>
    <xf numFmtId="0" fontId="51" fillId="0" borderId="0" xfId="2" applyFont="1" applyFill="1" applyAlignment="1">
      <alignment vertical="center" wrapText="1"/>
    </xf>
    <xf numFmtId="0" fontId="52" fillId="0" borderId="0" xfId="2" applyFont="1" applyFill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/>
    <xf numFmtId="0" fontId="51" fillId="0" borderId="0" xfId="0" applyFont="1" applyAlignment="1">
      <alignment horizontal="left"/>
    </xf>
    <xf numFmtId="0" fontId="51" fillId="0" borderId="0" xfId="0" applyFont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/>
    <xf numFmtId="0" fontId="53" fillId="8" borderId="0" xfId="0" applyFont="1" applyFill="1" applyAlignment="1">
      <alignment vertical="center" wrapText="1"/>
    </xf>
    <xf numFmtId="0" fontId="53" fillId="8" borderId="0" xfId="0" applyFont="1" applyFill="1" applyAlignment="1">
      <alignment vertical="center"/>
    </xf>
    <xf numFmtId="169" fontId="54" fillId="10" borderId="17" xfId="0" applyNumberFormat="1" applyFont="1" applyFill="1" applyBorder="1" applyAlignment="1" applyProtection="1">
      <alignment horizontal="center" vertical="center" wrapText="1"/>
    </xf>
    <xf numFmtId="169" fontId="54" fillId="10" borderId="12" xfId="0" applyNumberFormat="1" applyFont="1" applyFill="1" applyBorder="1" applyAlignment="1" applyProtection="1">
      <alignment horizontal="center" vertical="center" wrapText="1"/>
    </xf>
    <xf numFmtId="169" fontId="54" fillId="10" borderId="12" xfId="0" applyNumberFormat="1" applyFont="1" applyFill="1" applyBorder="1" applyAlignment="1" applyProtection="1">
      <alignment horizontal="left" vertical="center" wrapText="1"/>
    </xf>
    <xf numFmtId="14" fontId="54" fillId="10" borderId="12" xfId="2" applyNumberFormat="1" applyFont="1" applyFill="1" applyBorder="1" applyAlignment="1">
      <alignment horizontal="center" vertical="center" wrapText="1"/>
    </xf>
    <xf numFmtId="14" fontId="55" fillId="0" borderId="17" xfId="2" applyNumberFormat="1" applyFont="1" applyFill="1" applyBorder="1" applyAlignment="1">
      <alignment horizontal="center" vertical="center" wrapText="1"/>
    </xf>
    <xf numFmtId="14" fontId="55" fillId="0" borderId="12" xfId="2" applyNumberFormat="1" applyFont="1" applyFill="1" applyBorder="1" applyAlignment="1">
      <alignment horizontal="center" vertical="center" wrapText="1"/>
    </xf>
    <xf numFmtId="14" fontId="55" fillId="0" borderId="67" xfId="2" applyNumberFormat="1" applyFont="1" applyFill="1" applyBorder="1" applyAlignment="1">
      <alignment horizontal="center" vertical="center" wrapText="1"/>
    </xf>
    <xf numFmtId="14" fontId="55" fillId="0" borderId="36" xfId="2" applyNumberFormat="1" applyFont="1" applyFill="1" applyBorder="1" applyAlignment="1">
      <alignment horizontal="center" vertical="center" wrapText="1"/>
    </xf>
    <xf numFmtId="14" fontId="55" fillId="0" borderId="16" xfId="2" applyNumberFormat="1" applyFont="1" applyFill="1" applyBorder="1" applyAlignment="1">
      <alignment horizontal="center" vertical="center" wrapText="1"/>
    </xf>
    <xf numFmtId="169" fontId="52" fillId="19" borderId="61" xfId="0" applyNumberFormat="1" applyFont="1" applyFill="1" applyBorder="1" applyAlignment="1" applyProtection="1">
      <alignment vertical="center" wrapText="1"/>
    </xf>
    <xf numFmtId="169" fontId="52" fillId="19" borderId="1" xfId="0" applyNumberFormat="1" applyFont="1" applyFill="1" applyBorder="1" applyAlignment="1" applyProtection="1">
      <alignment vertical="center" wrapText="1"/>
    </xf>
    <xf numFmtId="9" fontId="52" fillId="19" borderId="1" xfId="0" applyNumberFormat="1" applyFont="1" applyFill="1" applyBorder="1" applyAlignment="1" applyProtection="1">
      <alignment horizontal="center" vertical="center" wrapText="1"/>
    </xf>
    <xf numFmtId="10" fontId="57" fillId="8" borderId="44" xfId="3" applyNumberFormat="1" applyFont="1" applyFill="1" applyBorder="1" applyAlignment="1" applyProtection="1">
      <alignment horizontal="center" vertical="center" wrapText="1"/>
    </xf>
    <xf numFmtId="167" fontId="57" fillId="8" borderId="37" xfId="3" applyNumberFormat="1" applyFont="1" applyFill="1" applyBorder="1" applyAlignment="1" applyProtection="1">
      <alignment horizontal="center" vertical="center" wrapText="1"/>
    </xf>
    <xf numFmtId="167" fontId="57" fillId="8" borderId="4" xfId="3" applyNumberFormat="1" applyFont="1" applyFill="1" applyBorder="1" applyAlignment="1" applyProtection="1">
      <alignment horizontal="center" vertical="center" wrapText="1"/>
    </xf>
    <xf numFmtId="167" fontId="57" fillId="8" borderId="68" xfId="3" applyNumberFormat="1" applyFont="1" applyFill="1" applyBorder="1" applyAlignment="1" applyProtection="1">
      <alignment horizontal="center" vertical="center" wrapText="1"/>
    </xf>
    <xf numFmtId="167" fontId="52" fillId="8" borderId="4" xfId="1" applyNumberFormat="1" applyFont="1" applyFill="1" applyBorder="1" applyAlignment="1">
      <alignment horizontal="center" vertical="center" wrapText="1"/>
    </xf>
    <xf numFmtId="167" fontId="52" fillId="8" borderId="62" xfId="1" applyNumberFormat="1" applyFont="1" applyFill="1" applyBorder="1" applyAlignment="1">
      <alignment horizontal="center" vertical="center" wrapText="1"/>
    </xf>
    <xf numFmtId="167" fontId="52" fillId="8" borderId="71" xfId="1" applyNumberFormat="1" applyFont="1" applyFill="1" applyBorder="1" applyAlignment="1">
      <alignment horizontal="center" vertical="center" wrapText="1"/>
    </xf>
    <xf numFmtId="169" fontId="52" fillId="19" borderId="1" xfId="0" applyNumberFormat="1" applyFont="1" applyFill="1" applyBorder="1" applyAlignment="1" applyProtection="1">
      <alignment horizontal="center" vertical="center" wrapText="1"/>
    </xf>
    <xf numFmtId="2" fontId="57" fillId="8" borderId="1" xfId="3" applyNumberFormat="1" applyFont="1" applyFill="1" applyBorder="1" applyAlignment="1" applyProtection="1">
      <alignment horizontal="center" vertical="center" wrapText="1"/>
    </xf>
    <xf numFmtId="167" fontId="57" fillId="8" borderId="38" xfId="3" applyNumberFormat="1" applyFont="1" applyFill="1" applyBorder="1" applyAlignment="1" applyProtection="1">
      <alignment horizontal="center" vertical="center" wrapText="1"/>
    </xf>
    <xf numFmtId="167" fontId="57" fillId="8" borderId="1" xfId="3" applyNumberFormat="1" applyFont="1" applyFill="1" applyBorder="1" applyAlignment="1" applyProtection="1">
      <alignment horizontal="center" vertical="center" wrapText="1"/>
    </xf>
    <xf numFmtId="167" fontId="57" fillId="8" borderId="69" xfId="3" applyNumberFormat="1" applyFont="1" applyFill="1" applyBorder="1" applyAlignment="1" applyProtection="1">
      <alignment horizontal="center" vertical="center" wrapText="1"/>
    </xf>
    <xf numFmtId="167" fontId="52" fillId="8" borderId="1" xfId="1" applyNumberFormat="1" applyFont="1" applyFill="1" applyBorder="1" applyAlignment="1">
      <alignment horizontal="center" vertical="center" wrapText="1"/>
    </xf>
    <xf numFmtId="167" fontId="52" fillId="8" borderId="39" xfId="1" applyNumberFormat="1" applyFont="1" applyFill="1" applyBorder="1" applyAlignment="1">
      <alignment horizontal="center" vertical="center" wrapText="1"/>
    </xf>
    <xf numFmtId="167" fontId="52" fillId="8" borderId="7" xfId="1" applyNumberFormat="1" applyFont="1" applyFill="1" applyBorder="1" applyAlignment="1">
      <alignment horizontal="center" vertical="center" wrapText="1"/>
    </xf>
    <xf numFmtId="170" fontId="57" fillId="8" borderId="1" xfId="3" applyNumberFormat="1" applyFont="1" applyFill="1" applyBorder="1" applyAlignment="1" applyProtection="1">
      <alignment horizontal="center" vertical="center" wrapText="1"/>
    </xf>
    <xf numFmtId="169" fontId="52" fillId="19" borderId="60" xfId="0" applyNumberFormat="1" applyFont="1" applyFill="1" applyBorder="1" applyAlignment="1" applyProtection="1">
      <alignment vertical="center" wrapText="1"/>
    </xf>
    <xf numFmtId="169" fontId="52" fillId="19" borderId="5" xfId="0" applyNumberFormat="1" applyFont="1" applyFill="1" applyBorder="1" applyAlignment="1" applyProtection="1">
      <alignment vertical="center" wrapText="1"/>
    </xf>
    <xf numFmtId="169" fontId="52" fillId="19" borderId="5" xfId="0" applyNumberFormat="1" applyFont="1" applyFill="1" applyBorder="1" applyAlignment="1" applyProtection="1">
      <alignment horizontal="center" vertical="center" wrapText="1"/>
    </xf>
    <xf numFmtId="168" fontId="57" fillId="8" borderId="5" xfId="3" applyNumberFormat="1" applyFont="1" applyFill="1" applyBorder="1" applyAlignment="1" applyProtection="1">
      <alignment horizontal="center" vertical="center" wrapText="1"/>
    </xf>
    <xf numFmtId="167" fontId="57" fillId="8" borderId="40" xfId="3" applyNumberFormat="1" applyFont="1" applyFill="1" applyBorder="1" applyAlignment="1" applyProtection="1">
      <alignment horizontal="center" vertical="center" wrapText="1"/>
    </xf>
    <xf numFmtId="167" fontId="57" fillId="8" borderId="41" xfId="3" applyNumberFormat="1" applyFont="1" applyFill="1" applyBorder="1" applyAlignment="1" applyProtection="1">
      <alignment horizontal="center" vertical="center" wrapText="1"/>
    </xf>
    <xf numFmtId="167" fontId="57" fillId="8" borderId="70" xfId="3" applyNumberFormat="1" applyFont="1" applyFill="1" applyBorder="1" applyAlignment="1" applyProtection="1">
      <alignment horizontal="center" vertical="center" wrapText="1"/>
    </xf>
    <xf numFmtId="167" fontId="52" fillId="8" borderId="41" xfId="1" applyNumberFormat="1" applyFont="1" applyFill="1" applyBorder="1" applyAlignment="1">
      <alignment horizontal="center" vertical="center" wrapText="1"/>
    </xf>
    <xf numFmtId="167" fontId="52" fillId="8" borderId="50" xfId="1" applyNumberFormat="1" applyFont="1" applyFill="1" applyBorder="1" applyAlignment="1">
      <alignment horizontal="center" vertical="center" wrapText="1"/>
    </xf>
    <xf numFmtId="167" fontId="52" fillId="8" borderId="56" xfId="1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left" vertical="center"/>
    </xf>
    <xf numFmtId="169" fontId="54" fillId="0" borderId="44" xfId="0" applyNumberFormat="1" applyFont="1" applyFill="1" applyBorder="1" applyAlignment="1" applyProtection="1">
      <alignment horizontal="center" vertical="center" wrapText="1"/>
    </xf>
    <xf numFmtId="0" fontId="54" fillId="0" borderId="44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4" fillId="14" borderId="13" xfId="0" applyFont="1" applyFill="1" applyBorder="1" applyAlignment="1">
      <alignment horizontal="center" vertical="center"/>
    </xf>
    <xf numFmtId="0" fontId="54" fillId="14" borderId="64" xfId="0" applyFont="1" applyFill="1" applyBorder="1" applyAlignment="1">
      <alignment horizontal="center" vertical="center"/>
    </xf>
    <xf numFmtId="0" fontId="54" fillId="14" borderId="46" xfId="0" applyFont="1" applyFill="1" applyBorder="1" applyAlignment="1">
      <alignment horizontal="center" vertical="center"/>
    </xf>
    <xf numFmtId="0" fontId="54" fillId="14" borderId="51" xfId="0" applyFont="1" applyFill="1" applyBorder="1" applyAlignment="1">
      <alignment horizontal="center" vertical="center"/>
    </xf>
    <xf numFmtId="0" fontId="52" fillId="0" borderId="0" xfId="0" applyFont="1" applyFill="1"/>
    <xf numFmtId="0" fontId="58" fillId="0" borderId="0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left" vertical="center" wrapText="1"/>
    </xf>
    <xf numFmtId="0" fontId="58" fillId="0" borderId="41" xfId="0" applyFont="1" applyFill="1" applyBorder="1" applyAlignment="1">
      <alignment horizontal="center" vertical="center" wrapText="1"/>
    </xf>
    <xf numFmtId="169" fontId="58" fillId="0" borderId="41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8" fillId="14" borderId="13" xfId="0" applyFont="1" applyFill="1" applyBorder="1" applyAlignment="1">
      <alignment horizontal="center" vertical="center" wrapText="1"/>
    </xf>
    <xf numFmtId="0" fontId="58" fillId="14" borderId="51" xfId="0" applyFont="1" applyFill="1" applyBorder="1" applyAlignment="1">
      <alignment horizontal="center" vertical="center" wrapText="1"/>
    </xf>
    <xf numFmtId="0" fontId="58" fillId="14" borderId="14" xfId="0" applyFont="1" applyFill="1" applyBorder="1" applyAlignment="1">
      <alignment horizontal="center" vertical="center" wrapText="1"/>
    </xf>
    <xf numFmtId="0" fontId="58" fillId="14" borderId="48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wrapText="1"/>
    </xf>
    <xf numFmtId="0" fontId="54" fillId="0" borderId="52" xfId="0" applyFont="1" applyFill="1" applyBorder="1" applyAlignment="1">
      <alignment horizontal="center" vertical="center"/>
    </xf>
    <xf numFmtId="169" fontId="54" fillId="0" borderId="52" xfId="0" applyNumberFormat="1" applyFont="1" applyFill="1" applyBorder="1" applyAlignment="1" applyProtection="1">
      <alignment horizontal="center" vertical="center" wrapText="1"/>
    </xf>
    <xf numFmtId="168" fontId="57" fillId="0" borderId="52" xfId="3" applyNumberFormat="1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169" fontId="54" fillId="6" borderId="58" xfId="0" applyNumberFormat="1" applyFont="1" applyFill="1" applyBorder="1" applyAlignment="1" applyProtection="1">
      <alignment horizontal="left" vertical="center" wrapText="1"/>
    </xf>
    <xf numFmtId="169" fontId="54" fillId="6" borderId="44" xfId="0" applyNumberFormat="1" applyFont="1" applyFill="1" applyBorder="1" applyAlignment="1" applyProtection="1">
      <alignment vertical="center" wrapText="1"/>
    </xf>
    <xf numFmtId="169" fontId="54" fillId="6" borderId="44" xfId="0" applyNumberFormat="1" applyFont="1" applyFill="1" applyBorder="1" applyAlignment="1" applyProtection="1">
      <alignment horizontal="center" vertical="center" wrapText="1"/>
    </xf>
    <xf numFmtId="168" fontId="57" fillId="6" borderId="44" xfId="3" applyNumberFormat="1" applyFont="1" applyFill="1" applyBorder="1" applyAlignment="1" applyProtection="1">
      <alignment horizontal="center" vertical="center" wrapText="1"/>
    </xf>
    <xf numFmtId="169" fontId="52" fillId="4" borderId="59" xfId="0" applyNumberFormat="1" applyFont="1" applyFill="1" applyBorder="1" applyAlignment="1" applyProtection="1">
      <alignment vertical="center" wrapText="1"/>
    </xf>
    <xf numFmtId="169" fontId="52" fillId="4" borderId="1" xfId="0" applyNumberFormat="1" applyFont="1" applyFill="1" applyBorder="1" applyAlignment="1" applyProtection="1">
      <alignment vertical="center" wrapText="1"/>
    </xf>
    <xf numFmtId="169" fontId="52" fillId="4" borderId="1" xfId="0" applyNumberFormat="1" applyFont="1" applyFill="1" applyBorder="1" applyAlignment="1" applyProtection="1">
      <alignment horizontal="center" vertical="center" wrapText="1"/>
    </xf>
    <xf numFmtId="165" fontId="57" fillId="5" borderId="7" xfId="4" applyFont="1" applyFill="1" applyBorder="1" applyAlignment="1" applyProtection="1">
      <alignment horizontal="center" vertical="center" wrapText="1"/>
    </xf>
    <xf numFmtId="169" fontId="52" fillId="4" borderId="61" xfId="0" applyNumberFormat="1" applyFont="1" applyFill="1" applyBorder="1" applyAlignment="1" applyProtection="1">
      <alignment vertical="center" wrapText="1"/>
    </xf>
    <xf numFmtId="169" fontId="52" fillId="4" borderId="5" xfId="0" applyNumberFormat="1" applyFont="1" applyFill="1" applyBorder="1" applyAlignment="1" applyProtection="1">
      <alignment vertical="center" wrapText="1"/>
    </xf>
    <xf numFmtId="169" fontId="52" fillId="4" borderId="5" xfId="0" applyNumberFormat="1" applyFont="1" applyFill="1" applyBorder="1" applyAlignment="1" applyProtection="1">
      <alignment horizontal="center" vertical="center" wrapText="1"/>
    </xf>
    <xf numFmtId="165" fontId="57" fillId="5" borderId="8" xfId="4" applyFont="1" applyFill="1" applyBorder="1" applyAlignment="1" applyProtection="1">
      <alignment horizontal="center" vertical="center" wrapText="1"/>
    </xf>
    <xf numFmtId="169" fontId="52" fillId="4" borderId="60" xfId="0" applyNumberFormat="1" applyFont="1" applyFill="1" applyBorder="1" applyAlignment="1" applyProtection="1">
      <alignment vertical="center" wrapText="1"/>
    </xf>
    <xf numFmtId="169" fontId="52" fillId="4" borderId="41" xfId="0" applyNumberFormat="1" applyFont="1" applyFill="1" applyBorder="1" applyAlignment="1" applyProtection="1">
      <alignment vertical="center" wrapText="1"/>
    </xf>
    <xf numFmtId="169" fontId="52" fillId="4" borderId="41" xfId="0" applyNumberFormat="1" applyFont="1" applyFill="1" applyBorder="1" applyAlignment="1" applyProtection="1">
      <alignment horizontal="center" vertical="center" wrapText="1"/>
    </xf>
    <xf numFmtId="165" fontId="57" fillId="5" borderId="56" xfId="4" applyFont="1" applyFill="1" applyBorder="1" applyAlignment="1" applyProtection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169" fontId="54" fillId="10" borderId="58" xfId="0" applyNumberFormat="1" applyFont="1" applyFill="1" applyBorder="1" applyAlignment="1" applyProtection="1">
      <alignment horizontal="left" vertical="center" wrapText="1"/>
    </xf>
    <xf numFmtId="169" fontId="54" fillId="10" borderId="44" xfId="0" applyNumberFormat="1" applyFont="1" applyFill="1" applyBorder="1" applyAlignment="1" applyProtection="1">
      <alignment vertical="center" wrapText="1"/>
    </xf>
    <xf numFmtId="169" fontId="54" fillId="10" borderId="44" xfId="0" applyNumberFormat="1" applyFont="1" applyFill="1" applyBorder="1" applyAlignment="1" applyProtection="1">
      <alignment horizontal="center" vertical="center" wrapText="1"/>
    </xf>
    <xf numFmtId="168" fontId="57" fillId="10" borderId="44" xfId="3" applyNumberFormat="1" applyFont="1" applyFill="1" applyBorder="1" applyAlignment="1" applyProtection="1">
      <alignment horizontal="center" vertical="center" wrapText="1"/>
    </xf>
    <xf numFmtId="169" fontId="52" fillId="19" borderId="60" xfId="0" applyNumberFormat="1" applyFont="1" applyFill="1" applyBorder="1" applyAlignment="1" applyProtection="1">
      <alignment horizontal="left" vertical="center" wrapText="1"/>
    </xf>
    <xf numFmtId="169" fontId="52" fillId="19" borderId="41" xfId="0" applyNumberFormat="1" applyFont="1" applyFill="1" applyBorder="1" applyAlignment="1" applyProtection="1">
      <alignment vertical="center" wrapText="1"/>
    </xf>
    <xf numFmtId="169" fontId="52" fillId="19" borderId="41" xfId="0" applyNumberFormat="1" applyFont="1" applyFill="1" applyBorder="1" applyAlignment="1" applyProtection="1">
      <alignment horizontal="center" vertical="center" wrapText="1"/>
    </xf>
    <xf numFmtId="167" fontId="57" fillId="5" borderId="56" xfId="3" applyNumberFormat="1" applyFont="1" applyFill="1" applyBorder="1" applyAlignment="1" applyProtection="1">
      <alignment horizontal="center" vertical="center" wrapText="1"/>
    </xf>
    <xf numFmtId="0" fontId="54" fillId="0" borderId="57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169" fontId="54" fillId="0" borderId="5" xfId="0" applyNumberFormat="1" applyFont="1" applyFill="1" applyBorder="1" applyAlignment="1" applyProtection="1">
      <alignment horizontal="center" vertical="center" wrapText="1"/>
    </xf>
    <xf numFmtId="168" fontId="57" fillId="0" borderId="5" xfId="3" applyNumberFormat="1" applyFont="1" applyFill="1" applyBorder="1" applyAlignment="1" applyProtection="1">
      <alignment horizontal="center" vertical="center" wrapText="1"/>
    </xf>
    <xf numFmtId="169" fontId="54" fillId="10" borderId="1" xfId="0" applyNumberFormat="1" applyFont="1" applyFill="1" applyBorder="1" applyAlignment="1" applyProtection="1">
      <alignment horizontal="left" vertical="center" wrapText="1"/>
    </xf>
    <xf numFmtId="169" fontId="54" fillId="10" borderId="1" xfId="0" applyNumberFormat="1" applyFont="1" applyFill="1" applyBorder="1" applyAlignment="1" applyProtection="1">
      <alignment vertical="center" wrapText="1"/>
    </xf>
    <xf numFmtId="169" fontId="54" fillId="10" borderId="1" xfId="0" applyNumberFormat="1" applyFont="1" applyFill="1" applyBorder="1" applyAlignment="1" applyProtection="1">
      <alignment horizontal="center" vertical="center" wrapText="1"/>
    </xf>
    <xf numFmtId="168" fontId="57" fillId="10" borderId="1" xfId="3" applyNumberFormat="1" applyFont="1" applyFill="1" applyBorder="1" applyAlignment="1" applyProtection="1">
      <alignment horizontal="center" vertical="center" wrapText="1"/>
    </xf>
    <xf numFmtId="168" fontId="57" fillId="5" borderId="1" xfId="3" applyNumberFormat="1" applyFont="1" applyFill="1" applyBorder="1" applyAlignment="1" applyProtection="1">
      <alignment horizontal="center" vertical="center" wrapText="1"/>
    </xf>
    <xf numFmtId="169" fontId="54" fillId="10" borderId="58" xfId="0" applyNumberFormat="1" applyFont="1" applyFill="1" applyBorder="1" applyAlignment="1" applyProtection="1">
      <alignment vertical="center" wrapText="1"/>
    </xf>
    <xf numFmtId="168" fontId="52" fillId="5" borderId="7" xfId="0" applyNumberFormat="1" applyFont="1" applyFill="1" applyBorder="1" applyAlignment="1" applyProtection="1">
      <alignment horizontal="center" vertical="center" wrapText="1"/>
    </xf>
    <xf numFmtId="3" fontId="52" fillId="5" borderId="7" xfId="0" applyNumberFormat="1" applyFont="1" applyFill="1" applyBorder="1" applyAlignment="1" applyProtection="1">
      <alignment horizontal="center" vertical="center" wrapText="1"/>
    </xf>
    <xf numFmtId="1" fontId="52" fillId="0" borderId="56" xfId="0" applyNumberFormat="1" applyFont="1" applyFill="1" applyBorder="1" applyAlignment="1" applyProtection="1">
      <alignment horizontal="center" vertical="center" wrapText="1"/>
    </xf>
    <xf numFmtId="169" fontId="54" fillId="6" borderId="58" xfId="0" applyNumberFormat="1" applyFont="1" applyFill="1" applyBorder="1" applyAlignment="1" applyProtection="1">
      <alignment vertical="center" wrapText="1"/>
    </xf>
    <xf numFmtId="165" fontId="52" fillId="5" borderId="7" xfId="4" applyFont="1" applyFill="1" applyBorder="1" applyAlignment="1" applyProtection="1">
      <alignment horizontal="center" vertical="center" wrapText="1"/>
    </xf>
    <xf numFmtId="165" fontId="52" fillId="5" borderId="56" xfId="4" applyFont="1" applyFill="1" applyBorder="1" applyAlignment="1" applyProtection="1">
      <alignment horizontal="center" vertical="center" wrapText="1"/>
    </xf>
    <xf numFmtId="169" fontId="54" fillId="10" borderId="53" xfId="0" applyNumberFormat="1" applyFont="1" applyFill="1" applyBorder="1" applyAlignment="1" applyProtection="1">
      <alignment vertical="center" wrapText="1"/>
    </xf>
    <xf numFmtId="169" fontId="54" fillId="10" borderId="43" xfId="0" applyNumberFormat="1" applyFont="1" applyFill="1" applyBorder="1" applyAlignment="1" applyProtection="1">
      <alignment vertical="center" wrapText="1"/>
    </xf>
    <xf numFmtId="169" fontId="54" fillId="10" borderId="43" xfId="0" applyNumberFormat="1" applyFont="1" applyFill="1" applyBorder="1" applyAlignment="1" applyProtection="1">
      <alignment horizontal="center" vertical="center" wrapText="1"/>
    </xf>
    <xf numFmtId="168" fontId="57" fillId="10" borderId="43" xfId="3" applyNumberFormat="1" applyFont="1" applyFill="1" applyBorder="1" applyAlignment="1" applyProtection="1">
      <alignment horizontal="center" vertical="center" wrapText="1"/>
    </xf>
    <xf numFmtId="0" fontId="52" fillId="0" borderId="64" xfId="0" applyFont="1" applyFill="1" applyBorder="1" applyAlignment="1">
      <alignment vertical="center" wrapText="1"/>
    </xf>
    <xf numFmtId="0" fontId="52" fillId="0" borderId="65" xfId="0" applyFont="1" applyFill="1" applyBorder="1" applyAlignment="1">
      <alignment vertical="center" wrapText="1"/>
    </xf>
    <xf numFmtId="0" fontId="54" fillId="0" borderId="65" xfId="0" applyFont="1" applyFill="1" applyBorder="1" applyAlignment="1">
      <alignment horizontal="center" vertical="center" wrapText="1"/>
    </xf>
    <xf numFmtId="3" fontId="57" fillId="0" borderId="65" xfId="0" applyNumberFormat="1" applyFont="1" applyFill="1" applyBorder="1" applyAlignment="1" applyProtection="1">
      <alignment horizontal="center" vertical="center" wrapText="1"/>
    </xf>
    <xf numFmtId="169" fontId="52" fillId="19" borderId="59" xfId="0" applyNumberFormat="1" applyFont="1" applyFill="1" applyBorder="1" applyAlignment="1" applyProtection="1">
      <alignment horizontal="left" vertical="center" wrapText="1"/>
    </xf>
    <xf numFmtId="169" fontId="52" fillId="19" borderId="1" xfId="0" applyNumberFormat="1" applyFont="1" applyFill="1" applyBorder="1" applyAlignment="1" applyProtection="1">
      <alignment horizontal="left" vertical="top" wrapText="1"/>
    </xf>
    <xf numFmtId="3" fontId="57" fillId="0" borderId="7" xfId="3" applyNumberFormat="1" applyFont="1" applyFill="1" applyBorder="1" applyAlignment="1" applyProtection="1">
      <alignment horizontal="center" vertical="center" wrapText="1"/>
    </xf>
    <xf numFmtId="169" fontId="52" fillId="19" borderId="59" xfId="0" applyNumberFormat="1" applyFont="1" applyFill="1" applyBorder="1" applyAlignment="1" applyProtection="1">
      <alignment vertical="center" wrapText="1"/>
    </xf>
    <xf numFmtId="0" fontId="52" fillId="0" borderId="0" xfId="0" applyFont="1" applyAlignment="1">
      <alignment horizontal="left" vertical="top"/>
    </xf>
    <xf numFmtId="169" fontId="52" fillId="4" borderId="1" xfId="0" applyNumberFormat="1" applyFont="1" applyFill="1" applyBorder="1" applyAlignment="1" applyProtection="1">
      <alignment horizontal="left" vertical="center" wrapText="1"/>
    </xf>
    <xf numFmtId="171" fontId="57" fillId="0" borderId="7" xfId="3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>
      <alignment vertical="center"/>
    </xf>
    <xf numFmtId="169" fontId="52" fillId="4" borderId="1" xfId="0" applyNumberFormat="1" applyFont="1" applyFill="1" applyBorder="1" applyAlignment="1" applyProtection="1">
      <alignment horizontal="left" vertical="top" wrapText="1"/>
    </xf>
    <xf numFmtId="4" fontId="57" fillId="0" borderId="7" xfId="3" applyNumberFormat="1" applyFont="1" applyFill="1" applyBorder="1" applyAlignment="1" applyProtection="1">
      <alignment horizontal="center" vertical="center" wrapText="1"/>
    </xf>
    <xf numFmtId="0" fontId="59" fillId="0" borderId="0" xfId="2" applyFont="1" applyFill="1" applyAlignment="1">
      <alignment horizontal="left"/>
    </xf>
    <xf numFmtId="0" fontId="60" fillId="0" borderId="0" xfId="0" applyFont="1" applyAlignment="1">
      <alignment horizontal="left"/>
    </xf>
    <xf numFmtId="0" fontId="59" fillId="0" borderId="0" xfId="0" applyFont="1"/>
    <xf numFmtId="0" fontId="55" fillId="8" borderId="0" xfId="0" applyFont="1" applyFill="1" applyAlignment="1">
      <alignment vertical="center"/>
    </xf>
    <xf numFmtId="169" fontId="55" fillId="10" borderId="12" xfId="0" applyNumberFormat="1" applyFont="1" applyFill="1" applyBorder="1" applyAlignment="1" applyProtection="1">
      <alignment horizontal="center" vertical="center" wrapText="1"/>
    </xf>
    <xf numFmtId="169" fontId="59" fillId="19" borderId="1" xfId="0" applyNumberFormat="1" applyFont="1" applyFill="1" applyBorder="1" applyAlignment="1" applyProtection="1">
      <alignment vertical="center" wrapText="1"/>
    </xf>
    <xf numFmtId="169" fontId="59" fillId="19" borderId="5" xfId="0" applyNumberFormat="1" applyFont="1" applyFill="1" applyBorder="1" applyAlignment="1" applyProtection="1">
      <alignment vertical="center" wrapText="1"/>
    </xf>
    <xf numFmtId="0" fontId="55" fillId="0" borderId="44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/>
    </xf>
    <xf numFmtId="169" fontId="55" fillId="6" borderId="44" xfId="0" applyNumberFormat="1" applyFont="1" applyFill="1" applyBorder="1" applyAlignment="1" applyProtection="1">
      <alignment vertical="center" wrapText="1"/>
    </xf>
    <xf numFmtId="169" fontId="59" fillId="4" borderId="1" xfId="0" applyNumberFormat="1" applyFont="1" applyFill="1" applyBorder="1" applyAlignment="1" applyProtection="1">
      <alignment vertical="center" wrapText="1"/>
    </xf>
    <xf numFmtId="169" fontId="59" fillId="4" borderId="5" xfId="0" applyNumberFormat="1" applyFont="1" applyFill="1" applyBorder="1" applyAlignment="1" applyProtection="1">
      <alignment vertical="center" wrapText="1"/>
    </xf>
    <xf numFmtId="169" fontId="59" fillId="4" borderId="41" xfId="0" applyNumberFormat="1" applyFont="1" applyFill="1" applyBorder="1" applyAlignment="1" applyProtection="1">
      <alignment vertical="center" wrapText="1"/>
    </xf>
    <xf numFmtId="169" fontId="55" fillId="10" borderId="44" xfId="0" applyNumberFormat="1" applyFont="1" applyFill="1" applyBorder="1" applyAlignment="1" applyProtection="1">
      <alignment vertical="center" wrapText="1"/>
    </xf>
    <xf numFmtId="169" fontId="59" fillId="19" borderId="41" xfId="0" applyNumberFormat="1" applyFont="1" applyFill="1" applyBorder="1" applyAlignment="1" applyProtection="1">
      <alignment horizontal="left" vertical="top" wrapText="1"/>
    </xf>
    <xf numFmtId="0" fontId="55" fillId="0" borderId="5" xfId="0" applyFont="1" applyFill="1" applyBorder="1" applyAlignment="1">
      <alignment horizontal="center" vertical="center"/>
    </xf>
    <xf numFmtId="169" fontId="55" fillId="10" borderId="1" xfId="0" applyNumberFormat="1" applyFont="1" applyFill="1" applyBorder="1" applyAlignment="1" applyProtection="1">
      <alignment vertical="center" wrapText="1"/>
    </xf>
    <xf numFmtId="169" fontId="55" fillId="10" borderId="43" xfId="0" applyNumberFormat="1" applyFont="1" applyFill="1" applyBorder="1" applyAlignment="1" applyProtection="1">
      <alignment vertical="center" wrapText="1"/>
    </xf>
    <xf numFmtId="0" fontId="59" fillId="0" borderId="65" xfId="0" applyFont="1" applyFill="1" applyBorder="1" applyAlignment="1">
      <alignment vertical="center" wrapText="1"/>
    </xf>
    <xf numFmtId="169" fontId="59" fillId="19" borderId="41" xfId="0" applyNumberFormat="1" applyFont="1" applyFill="1" applyBorder="1" applyAlignment="1" applyProtection="1">
      <alignment vertical="center" wrapText="1"/>
    </xf>
    <xf numFmtId="9" fontId="57" fillId="0" borderId="1" xfId="3" applyFont="1" applyFill="1" applyBorder="1" applyAlignment="1" applyProtection="1">
      <alignment horizontal="center" vertical="center" wrapText="1"/>
    </xf>
    <xf numFmtId="14" fontId="55" fillId="0" borderId="35" xfId="2" applyNumberFormat="1" applyFont="1" applyFill="1" applyBorder="1" applyAlignment="1">
      <alignment horizontal="center" vertical="center" wrapText="1"/>
    </xf>
    <xf numFmtId="167" fontId="52" fillId="8" borderId="72" xfId="1" applyNumberFormat="1" applyFont="1" applyFill="1" applyBorder="1" applyAlignment="1">
      <alignment horizontal="center" vertical="center" wrapText="1"/>
    </xf>
    <xf numFmtId="167" fontId="52" fillId="8" borderId="73" xfId="1" applyNumberFormat="1" applyFont="1" applyFill="1" applyBorder="1" applyAlignment="1">
      <alignment horizontal="center" vertical="center" wrapText="1"/>
    </xf>
    <xf numFmtId="167" fontId="52" fillId="8" borderId="66" xfId="1" applyNumberFormat="1" applyFont="1" applyFill="1" applyBorder="1" applyAlignment="1">
      <alignment horizontal="center" vertical="center" wrapText="1"/>
    </xf>
    <xf numFmtId="0" fontId="54" fillId="14" borderId="48" xfId="0" applyFont="1" applyFill="1" applyBorder="1" applyAlignment="1">
      <alignment horizontal="center" vertical="center"/>
    </xf>
    <xf numFmtId="169" fontId="54" fillId="10" borderId="1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center" vertical="top"/>
    </xf>
    <xf numFmtId="9" fontId="7" fillId="11" borderId="1" xfId="3" applyFont="1" applyFill="1" applyBorder="1" applyAlignment="1">
      <alignment horizontal="center" vertical="top"/>
    </xf>
    <xf numFmtId="0" fontId="48" fillId="18" borderId="45" xfId="0" applyFont="1" applyFill="1" applyBorder="1" applyAlignment="1">
      <alignment horizontal="left" wrapText="1"/>
    </xf>
    <xf numFmtId="0" fontId="48" fillId="18" borderId="0" xfId="0" applyFont="1" applyFill="1" applyAlignment="1">
      <alignment horizontal="left" wrapText="1"/>
    </xf>
    <xf numFmtId="0" fontId="54" fillId="14" borderId="14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left" vertical="top" wrapText="1"/>
    </xf>
    <xf numFmtId="0" fontId="61" fillId="0" borderId="45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59" fillId="0" borderId="45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2" fillId="15" borderId="49" xfId="0" applyFont="1" applyFill="1" applyBorder="1" applyAlignment="1">
      <alignment vertical="center" wrapText="1"/>
    </xf>
    <xf numFmtId="0" fontId="32" fillId="15" borderId="47" xfId="0" applyFont="1" applyFill="1" applyBorder="1" applyAlignment="1">
      <alignment vertical="center" wrapText="1"/>
    </xf>
    <xf numFmtId="0" fontId="32" fillId="15" borderId="46" xfId="0" applyFont="1" applyFill="1" applyBorder="1" applyAlignment="1">
      <alignment vertical="center" wrapText="1"/>
    </xf>
    <xf numFmtId="0" fontId="32" fillId="12" borderId="49" xfId="0" applyFont="1" applyFill="1" applyBorder="1" applyAlignment="1">
      <alignment vertical="center" wrapText="1"/>
    </xf>
    <xf numFmtId="0" fontId="32" fillId="12" borderId="46" xfId="0" applyFont="1" applyFill="1" applyBorder="1" applyAlignment="1">
      <alignment vertical="center" wrapText="1"/>
    </xf>
    <xf numFmtId="0" fontId="32" fillId="16" borderId="49" xfId="0" applyFont="1" applyFill="1" applyBorder="1" applyAlignment="1">
      <alignment vertical="center" wrapText="1"/>
    </xf>
    <xf numFmtId="0" fontId="32" fillId="16" borderId="47" xfId="0" applyFont="1" applyFill="1" applyBorder="1" applyAlignment="1">
      <alignment vertical="center" wrapText="1"/>
    </xf>
    <xf numFmtId="0" fontId="32" fillId="16" borderId="46" xfId="0" applyFont="1" applyFill="1" applyBorder="1" applyAlignment="1">
      <alignment vertical="center" wrapText="1"/>
    </xf>
    <xf numFmtId="0" fontId="32" fillId="17" borderId="49" xfId="0" applyFont="1" applyFill="1" applyBorder="1" applyAlignment="1">
      <alignment vertical="center" wrapText="1"/>
    </xf>
    <xf numFmtId="0" fontId="32" fillId="17" borderId="47" xfId="0" applyFont="1" applyFill="1" applyBorder="1" applyAlignment="1">
      <alignment vertical="center" wrapText="1"/>
    </xf>
    <xf numFmtId="0" fontId="32" fillId="17" borderId="46" xfId="0" applyFont="1" applyFill="1" applyBorder="1" applyAlignment="1">
      <alignment vertical="center" wrapText="1"/>
    </xf>
    <xf numFmtId="0" fontId="26" fillId="0" borderId="9" xfId="0" applyFont="1" applyBorder="1" applyAlignment="1" applyProtection="1">
      <alignment horizontal="center" vertical="center" wrapText="1"/>
    </xf>
    <xf numFmtId="0" fontId="18" fillId="10" borderId="22" xfId="1" applyFont="1" applyFill="1" applyBorder="1" applyAlignment="1">
      <alignment horizontal="center" vertical="center" wrapText="1"/>
    </xf>
    <xf numFmtId="0" fontId="18" fillId="10" borderId="10" xfId="1" applyFont="1" applyFill="1" applyBorder="1" applyAlignment="1">
      <alignment horizontal="center" vertical="center" wrapText="1"/>
    </xf>
    <xf numFmtId="0" fontId="18" fillId="10" borderId="26" xfId="1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10" borderId="27" xfId="1" applyFont="1" applyFill="1" applyBorder="1" applyAlignment="1">
      <alignment horizontal="center" vertical="center" wrapText="1"/>
    </xf>
    <xf numFmtId="0" fontId="18" fillId="10" borderId="28" xfId="1" applyFont="1" applyFill="1" applyBorder="1" applyAlignment="1">
      <alignment horizontal="center" vertical="center" wrapText="1"/>
    </xf>
    <xf numFmtId="0" fontId="18" fillId="10" borderId="29" xfId="1" applyFont="1" applyFill="1" applyBorder="1" applyAlignment="1">
      <alignment horizontal="center" vertical="center" wrapText="1"/>
    </xf>
    <xf numFmtId="0" fontId="18" fillId="8" borderId="23" xfId="1" applyFont="1" applyFill="1" applyBorder="1" applyAlignment="1">
      <alignment horizontal="center" wrapText="1"/>
    </xf>
    <xf numFmtId="0" fontId="18" fillId="8" borderId="24" xfId="1" applyFont="1" applyFill="1" applyBorder="1" applyAlignment="1">
      <alignment horizontal="center" wrapText="1"/>
    </xf>
    <xf numFmtId="0" fontId="18" fillId="8" borderId="25" xfId="1" applyFont="1" applyFill="1" applyBorder="1" applyAlignment="1">
      <alignment horizontal="center" wrapText="1"/>
    </xf>
    <xf numFmtId="0" fontId="18" fillId="10" borderId="30" xfId="1" applyFont="1" applyFill="1" applyBorder="1" applyAlignment="1">
      <alignment horizontal="center" vertical="center" wrapText="1"/>
    </xf>
    <xf numFmtId="0" fontId="18" fillId="10" borderId="31" xfId="1" applyFont="1" applyFill="1" applyBorder="1" applyAlignment="1">
      <alignment horizontal="center" vertical="center" wrapText="1"/>
    </xf>
    <xf numFmtId="0" fontId="18" fillId="10" borderId="32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8" xr:uid="{00000000-0005-0000-0000-000004000000}"/>
    <cellStyle name="Обычный_temp категории" xfId="1" xr:uid="{00000000-0005-0000-0000-000005000000}"/>
    <cellStyle name="Обычный_Шаблон анализ Оля" xfId="2" xr:uid="{00000000-0005-0000-0000-000006000000}"/>
    <cellStyle name="Примечание 10" xfId="6" xr:uid="{00000000-0005-0000-0000-000007000000}"/>
    <cellStyle name="Примечание 10 2" xfId="7" xr:uid="{00000000-0005-0000-0000-000008000000}"/>
    <cellStyle name="Процентный" xfId="3" builtinId="5"/>
    <cellStyle name="Финансовый" xfId="4" builtinId="3"/>
    <cellStyle name="Финансовый [0]" xfId="5" builtinId="6"/>
  </cellStyles>
  <dxfs count="1">
    <dxf>
      <font>
        <b/>
        <i val="0"/>
        <condense val="0"/>
        <extend val="0"/>
        <color indexed="14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ColWidth="9.1796875" defaultRowHeight="13" x14ac:dyDescent="0.3"/>
  <cols>
    <col min="1" max="1" width="38.81640625" style="143" bestFit="1" customWidth="1"/>
    <col min="2" max="2" width="40.54296875" style="149" customWidth="1"/>
    <col min="3" max="4" width="9.1796875" style="150"/>
    <col min="5" max="16384" width="9.1796875" style="143"/>
  </cols>
  <sheetData>
    <row r="1" spans="1:4" ht="24.75" customHeight="1" x14ac:dyDescent="0.3">
      <c r="A1" s="154"/>
      <c r="B1" s="155" t="s">
        <v>399</v>
      </c>
    </row>
    <row r="2" spans="1:4" ht="23.25" customHeight="1" x14ac:dyDescent="0.3">
      <c r="A2" s="156" t="s">
        <v>375</v>
      </c>
      <c r="B2" s="148" t="s">
        <v>376</v>
      </c>
    </row>
    <row r="3" spans="1:4" ht="30.75" customHeight="1" x14ac:dyDescent="0.3">
      <c r="A3" s="156" t="s">
        <v>377</v>
      </c>
      <c r="B3" s="144" t="s">
        <v>392</v>
      </c>
    </row>
    <row r="4" spans="1:4" ht="18.75" customHeight="1" x14ac:dyDescent="0.3">
      <c r="A4" s="157" t="s">
        <v>378</v>
      </c>
      <c r="B4" s="145" t="e">
        <f>'!Key Ratios'!AB13</f>
        <v>#DIV/0!</v>
      </c>
      <c r="C4" s="150" t="e">
        <f>'!Key Ratios'!AB14</f>
        <v>#DIV/0!</v>
      </c>
    </row>
    <row r="5" spans="1:4" ht="31.5" customHeight="1" x14ac:dyDescent="0.3">
      <c r="A5" s="156" t="s">
        <v>379</v>
      </c>
      <c r="B5" s="144" t="s">
        <v>393</v>
      </c>
      <c r="C5" s="151" t="e">
        <f>'!Key Ratios'!P9</f>
        <v>#DIV/0!</v>
      </c>
    </row>
    <row r="6" spans="1:4" ht="27" customHeight="1" x14ac:dyDescent="0.3">
      <c r="A6" s="157" t="s">
        <v>298</v>
      </c>
      <c r="B6" s="144" t="s">
        <v>394</v>
      </c>
      <c r="C6" s="152">
        <f>'Balance '!P62</f>
        <v>0</v>
      </c>
      <c r="D6" s="151" t="e">
        <f>'Balance '!S62</f>
        <v>#DIV/0!</v>
      </c>
    </row>
    <row r="7" spans="1:4" ht="39" x14ac:dyDescent="0.3">
      <c r="A7" s="156" t="s">
        <v>380</v>
      </c>
      <c r="B7" s="144" t="s">
        <v>395</v>
      </c>
      <c r="C7" s="153" t="e">
        <f>'!Key Ratios'!Q10</f>
        <v>#DIV/0!</v>
      </c>
    </row>
    <row r="8" spans="1:4" ht="39" x14ac:dyDescent="0.3">
      <c r="A8" s="156" t="s">
        <v>381</v>
      </c>
      <c r="B8" s="146" t="e">
        <f>'!Key Ratios'!P11</f>
        <v>#DIV/0!</v>
      </c>
    </row>
    <row r="9" spans="1:4" ht="39" x14ac:dyDescent="0.3">
      <c r="A9" s="156" t="s">
        <v>382</v>
      </c>
      <c r="B9" s="144" t="s">
        <v>396</v>
      </c>
      <c r="C9" s="153" t="e">
        <f>'!Key Ratios'!O22</f>
        <v>#DIV/0!</v>
      </c>
      <c r="D9" s="152">
        <f>'Balance '!P66+'Balance '!P74</f>
        <v>0</v>
      </c>
    </row>
    <row r="10" spans="1:4" ht="28.5" customHeight="1" x14ac:dyDescent="0.3">
      <c r="A10" s="157" t="s">
        <v>383</v>
      </c>
      <c r="B10" s="147" t="e">
        <f>'!Key Ratios'!P12</f>
        <v>#DIV/0!</v>
      </c>
    </row>
    <row r="11" spans="1:4" ht="26" x14ac:dyDescent="0.3">
      <c r="A11" s="157" t="s">
        <v>384</v>
      </c>
      <c r="B11" s="148" t="s">
        <v>397</v>
      </c>
      <c r="C11" s="151" t="e">
        <f>'P&amp;L report'!S33</f>
        <v>#DIV/0!</v>
      </c>
    </row>
    <row r="12" spans="1:4" ht="52" x14ac:dyDescent="0.3">
      <c r="A12" s="157" t="s">
        <v>385</v>
      </c>
      <c r="B12" s="148" t="s">
        <v>398</v>
      </c>
      <c r="C12" s="151" t="e">
        <f>'Balance '!S32</f>
        <v>#DIV/0!</v>
      </c>
      <c r="D12" s="151" t="e">
        <f>'P&amp;L report'!S9</f>
        <v>#DIV/0!</v>
      </c>
    </row>
    <row r="13" spans="1:4" ht="104" x14ac:dyDescent="0.3">
      <c r="A13" s="157" t="s">
        <v>386</v>
      </c>
      <c r="B13" s="144" t="s">
        <v>400</v>
      </c>
      <c r="C13" s="150" t="e">
        <f>'!Key Ratios'!O52</f>
        <v>#DIV/0!</v>
      </c>
      <c r="D13" s="153" t="e">
        <f>'!Key Ratios'!O51</f>
        <v>#DIV/0!</v>
      </c>
    </row>
    <row r="14" spans="1:4" ht="60" customHeight="1" x14ac:dyDescent="0.3">
      <c r="A14" s="157" t="s">
        <v>387</v>
      </c>
      <c r="B14" s="148" t="s">
        <v>388</v>
      </c>
      <c r="C14" s="150" t="e">
        <f>'!Key Ratios'!O53</f>
        <v>#DIV/0!</v>
      </c>
      <c r="D14" s="150" t="e">
        <f>'!Key Ratios'!O54</f>
        <v>#DIV/0!</v>
      </c>
    </row>
    <row r="15" spans="1:4" x14ac:dyDescent="0.3">
      <c r="A15" s="157" t="s">
        <v>389</v>
      </c>
      <c r="B15" s="145"/>
    </row>
    <row r="16" spans="1:4" x14ac:dyDescent="0.3">
      <c r="A16" s="157" t="s">
        <v>390</v>
      </c>
      <c r="B16" s="144"/>
    </row>
    <row r="17" spans="1:2" ht="20.25" customHeight="1" x14ac:dyDescent="0.3">
      <c r="A17" s="157" t="s">
        <v>391</v>
      </c>
      <c r="B17" s="14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theme="5" tint="0.79998168889431442"/>
    <pageSetUpPr fitToPage="1"/>
  </sheetPr>
  <dimension ref="B1:CD114"/>
  <sheetViews>
    <sheetView tabSelected="1" view="pageBreakPreview" zoomScaleSheetLayoutView="10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I8" sqref="I8"/>
    </sheetView>
  </sheetViews>
  <sheetFormatPr defaultRowHeight="12.5" outlineLevelCol="1" x14ac:dyDescent="0.25"/>
  <cols>
    <col min="1" max="1" width="1.54296875" customWidth="1"/>
    <col min="2" max="2" width="5.1796875" hidden="1" customWidth="1"/>
    <col min="3" max="3" width="33.453125" customWidth="1"/>
    <col min="4" max="4" width="24" customWidth="1"/>
    <col min="5" max="5" width="8" customWidth="1" outlineLevel="1"/>
    <col min="6" max="6" width="7.90625" hidden="1" customWidth="1" outlineLevel="1"/>
    <col min="7" max="8" width="8.453125" hidden="1" customWidth="1" outlineLevel="1"/>
    <col min="9" max="9" width="8.453125" customWidth="1" outlineLevel="1"/>
    <col min="10" max="10" width="8.453125" style="23" hidden="1" customWidth="1" outlineLevel="1"/>
    <col min="11" max="11" width="8.453125" customWidth="1" outlineLevel="1"/>
    <col min="12" max="12" width="8.453125" hidden="1" customWidth="1" outlineLevel="1"/>
    <col min="13" max="13" width="8" customWidth="1" outlineLevel="1"/>
    <col min="14" max="14" width="8.36328125" hidden="1" customWidth="1" outlineLevel="1"/>
    <col min="15" max="15" width="9.81640625" customWidth="1"/>
    <col min="16" max="16" width="8.453125" hidden="1" customWidth="1"/>
    <col min="17" max="17" width="8.81640625" hidden="1" customWidth="1"/>
    <col min="18" max="18" width="9.453125" style="201" hidden="1" customWidth="1"/>
    <col min="19" max="19" width="10" style="201" hidden="1" customWidth="1"/>
    <col min="20" max="20" width="9.26953125" style="201" hidden="1" customWidth="1"/>
    <col min="21" max="21" width="8.7265625" customWidth="1"/>
    <col min="22" max="22" width="10.1796875" customWidth="1"/>
    <col min="24" max="24" width="9.453125" customWidth="1"/>
  </cols>
  <sheetData>
    <row r="1" spans="2:82" ht="14.5" customHeight="1" x14ac:dyDescent="0.3">
      <c r="C1" s="187" t="s">
        <v>224</v>
      </c>
    </row>
    <row r="2" spans="2:82" ht="9" customHeight="1" x14ac:dyDescent="0.25">
      <c r="C2" s="181"/>
    </row>
    <row r="3" spans="2:82" s="175" customFormat="1" ht="13" x14ac:dyDescent="0.25">
      <c r="C3" s="176" t="s">
        <v>307</v>
      </c>
      <c r="D3" s="198" t="s">
        <v>540</v>
      </c>
      <c r="E3" s="195"/>
      <c r="F3" s="195"/>
      <c r="G3" s="195"/>
      <c r="H3" s="195"/>
      <c r="I3" s="195"/>
      <c r="J3" s="179"/>
      <c r="K3" s="197"/>
      <c r="L3" s="197"/>
      <c r="R3" s="186"/>
      <c r="S3" s="186"/>
      <c r="T3" s="186"/>
    </row>
    <row r="4" spans="2:82" s="175" customFormat="1" ht="13" x14ac:dyDescent="0.25">
      <c r="C4" s="176" t="s">
        <v>405</v>
      </c>
      <c r="D4" s="198" t="s">
        <v>540</v>
      </c>
      <c r="E4" s="195"/>
      <c r="F4" s="195"/>
      <c r="G4" s="195"/>
      <c r="H4" s="195"/>
      <c r="I4" s="195"/>
      <c r="J4" s="179"/>
      <c r="K4" s="197"/>
      <c r="L4" s="197"/>
      <c r="R4" s="186"/>
      <c r="S4" s="186"/>
      <c r="T4" s="186"/>
    </row>
    <row r="5" spans="2:82" s="175" customFormat="1" ht="23" x14ac:dyDescent="0.25">
      <c r="C5" s="194" t="s">
        <v>533</v>
      </c>
      <c r="D5" s="198" t="s">
        <v>540</v>
      </c>
      <c r="E5" s="196"/>
      <c r="F5" s="196"/>
      <c r="G5" s="196"/>
      <c r="H5" s="196"/>
      <c r="I5" s="196"/>
      <c r="J5" s="179"/>
      <c r="K5" s="197"/>
      <c r="L5" s="197"/>
      <c r="R5" s="186"/>
      <c r="S5" s="186"/>
      <c r="T5" s="186"/>
    </row>
    <row r="6" spans="2:82" s="175" customFormat="1" ht="11.5" x14ac:dyDescent="0.25">
      <c r="B6" s="180"/>
      <c r="D6" s="182"/>
      <c r="E6" s="177"/>
      <c r="F6" s="177"/>
      <c r="G6" s="177"/>
      <c r="H6" s="178"/>
      <c r="I6" s="183"/>
      <c r="J6" s="184"/>
      <c r="K6" s="183"/>
      <c r="L6" s="183"/>
      <c r="M6" s="183"/>
      <c r="N6" s="183"/>
      <c r="O6" s="183"/>
      <c r="P6" s="180"/>
      <c r="R6" s="186"/>
      <c r="S6" s="186"/>
      <c r="T6" s="202"/>
    </row>
    <row r="7" spans="2:82" x14ac:dyDescent="0.25">
      <c r="B7" s="86"/>
      <c r="C7" s="188" t="s">
        <v>515</v>
      </c>
      <c r="D7" s="65" t="s">
        <v>0</v>
      </c>
      <c r="E7" s="65"/>
      <c r="F7" s="65"/>
      <c r="G7" s="65"/>
      <c r="H7" s="2"/>
      <c r="I7" s="3"/>
      <c r="J7" s="89"/>
      <c r="K7" s="86" t="s">
        <v>292</v>
      </c>
      <c r="L7" s="86"/>
      <c r="M7" s="86"/>
      <c r="N7" s="86"/>
      <c r="O7" s="86"/>
      <c r="P7" s="86"/>
      <c r="Q7" s="86"/>
      <c r="R7" s="203"/>
      <c r="T7" s="203"/>
    </row>
    <row r="8" spans="2:82" ht="21" x14ac:dyDescent="0.25">
      <c r="B8" s="90"/>
      <c r="C8" s="63" t="s">
        <v>1</v>
      </c>
      <c r="D8" s="77" t="s">
        <v>300</v>
      </c>
      <c r="E8" s="158">
        <v>43465</v>
      </c>
      <c r="F8" s="158">
        <v>43555</v>
      </c>
      <c r="G8" s="158">
        <v>43646</v>
      </c>
      <c r="H8" s="158">
        <v>43738</v>
      </c>
      <c r="I8" s="158">
        <v>43830</v>
      </c>
      <c r="J8" s="158">
        <v>43921</v>
      </c>
      <c r="K8" s="158">
        <v>44012</v>
      </c>
      <c r="L8" s="158">
        <v>44104</v>
      </c>
      <c r="M8" s="158">
        <v>44196</v>
      </c>
      <c r="N8" s="158">
        <v>44286</v>
      </c>
      <c r="O8" s="158">
        <v>44377</v>
      </c>
      <c r="P8" s="142">
        <v>44469</v>
      </c>
      <c r="Q8" s="142">
        <v>44561</v>
      </c>
      <c r="R8" s="99" t="s">
        <v>539</v>
      </c>
      <c r="S8" s="99" t="s">
        <v>541</v>
      </c>
      <c r="T8" s="99" t="s">
        <v>291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</row>
    <row r="9" spans="2:82" x14ac:dyDescent="0.25">
      <c r="B9" s="90"/>
      <c r="C9" s="4" t="s">
        <v>2</v>
      </c>
      <c r="D9" s="4" t="s">
        <v>293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62"/>
      <c r="S9" s="204"/>
      <c r="T9" s="205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</row>
    <row r="10" spans="2:82" x14ac:dyDescent="0.25">
      <c r="B10" s="86"/>
      <c r="C10" s="5" t="s">
        <v>3</v>
      </c>
      <c r="D10" s="5" t="s">
        <v>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206" t="e">
        <f>(M10/I10)-1</f>
        <v>#DIV/0!</v>
      </c>
      <c r="S10" s="206" t="e">
        <f>(O10/K10)-1</f>
        <v>#DIV/0!</v>
      </c>
      <c r="T10" s="207" t="e">
        <f>O10/$O$51</f>
        <v>#DIV/0!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</row>
    <row r="11" spans="2:82" x14ac:dyDescent="0.25">
      <c r="B11" s="86"/>
      <c r="C11" s="5" t="s">
        <v>5</v>
      </c>
      <c r="D11" s="5" t="s">
        <v>294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206" t="e">
        <f t="shared" ref="R11:R74" si="0">(M11/I11)-1</f>
        <v>#DIV/0!</v>
      </c>
      <c r="S11" s="206" t="e">
        <f t="shared" ref="S11:S74" si="1">(O11/K11)-1</f>
        <v>#DIV/0!</v>
      </c>
      <c r="T11" s="207" t="e">
        <f>O11/$O$51</f>
        <v>#DIV/0!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</row>
    <row r="12" spans="2:82" hidden="1" x14ac:dyDescent="0.25">
      <c r="B12" s="86"/>
      <c r="C12" s="6" t="s">
        <v>6</v>
      </c>
      <c r="D12" s="6" t="s">
        <v>7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206" t="e">
        <f t="shared" si="0"/>
        <v>#DIV/0!</v>
      </c>
      <c r="S12" s="206" t="e">
        <f t="shared" si="1"/>
        <v>#DIV/0!</v>
      </c>
      <c r="T12" s="207" t="e">
        <f t="shared" ref="T12:T74" si="2">O12/$O$51</f>
        <v>#DIV/0!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</row>
    <row r="13" spans="2:82" ht="20" hidden="1" x14ac:dyDescent="0.25">
      <c r="B13" s="86"/>
      <c r="C13" s="7" t="s">
        <v>8</v>
      </c>
      <c r="D13" s="7" t="s">
        <v>9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206" t="e">
        <f t="shared" si="0"/>
        <v>#DIV/0!</v>
      </c>
      <c r="S13" s="206" t="e">
        <f t="shared" si="1"/>
        <v>#DIV/0!</v>
      </c>
      <c r="T13" s="207" t="e">
        <f t="shared" si="2"/>
        <v>#DIV/0!</v>
      </c>
    </row>
    <row r="14" spans="2:82" ht="20" hidden="1" x14ac:dyDescent="0.25">
      <c r="B14" s="86"/>
      <c r="C14" s="7" t="s">
        <v>10</v>
      </c>
      <c r="D14" s="7" t="s">
        <v>11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206" t="e">
        <f t="shared" si="0"/>
        <v>#DIV/0!</v>
      </c>
      <c r="S14" s="206" t="e">
        <f t="shared" si="1"/>
        <v>#DIV/0!</v>
      </c>
      <c r="T14" s="207" t="e">
        <f t="shared" si="2"/>
        <v>#DIV/0!</v>
      </c>
    </row>
    <row r="15" spans="2:82" x14ac:dyDescent="0.25">
      <c r="B15" s="86"/>
      <c r="C15" s="5" t="s">
        <v>12</v>
      </c>
      <c r="D15" s="5" t="s">
        <v>13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206" t="e">
        <f t="shared" si="0"/>
        <v>#DIV/0!</v>
      </c>
      <c r="S15" s="206" t="e">
        <f t="shared" si="1"/>
        <v>#DIV/0!</v>
      </c>
      <c r="T15" s="207" t="e">
        <f t="shared" si="2"/>
        <v>#DIV/0!</v>
      </c>
    </row>
    <row r="16" spans="2:82" ht="20" x14ac:dyDescent="0.25">
      <c r="B16" s="86"/>
      <c r="C16" s="5" t="s">
        <v>14</v>
      </c>
      <c r="D16" s="5" t="s">
        <v>15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206" t="e">
        <f t="shared" si="0"/>
        <v>#DIV/0!</v>
      </c>
      <c r="S16" s="206" t="e">
        <f t="shared" si="1"/>
        <v>#DIV/0!</v>
      </c>
      <c r="T16" s="207" t="e">
        <f t="shared" si="2"/>
        <v>#DIV/0!</v>
      </c>
    </row>
    <row r="17" spans="2:20" x14ac:dyDescent="0.25">
      <c r="B17" s="86"/>
      <c r="C17" s="5" t="s">
        <v>16</v>
      </c>
      <c r="D17" s="5" t="s">
        <v>17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206" t="e">
        <f t="shared" si="0"/>
        <v>#DIV/0!</v>
      </c>
      <c r="S17" s="206" t="e">
        <f t="shared" si="1"/>
        <v>#DIV/0!</v>
      </c>
      <c r="T17" s="207" t="e">
        <f t="shared" si="2"/>
        <v>#DIV/0!</v>
      </c>
    </row>
    <row r="18" spans="2:20" x14ac:dyDescent="0.25">
      <c r="B18" s="86"/>
      <c r="C18" s="5" t="s">
        <v>18</v>
      </c>
      <c r="D18" s="5" t="s">
        <v>19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206" t="e">
        <f t="shared" si="0"/>
        <v>#DIV/0!</v>
      </c>
      <c r="S18" s="206" t="e">
        <f t="shared" si="1"/>
        <v>#DIV/0!</v>
      </c>
      <c r="T18" s="207" t="e">
        <f t="shared" si="2"/>
        <v>#DIV/0!</v>
      </c>
    </row>
    <row r="19" spans="2:20" x14ac:dyDescent="0.25">
      <c r="B19" s="86"/>
      <c r="C19" s="5" t="s">
        <v>20</v>
      </c>
      <c r="D19" s="5" t="s">
        <v>21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206" t="e">
        <f t="shared" si="0"/>
        <v>#DIV/0!</v>
      </c>
      <c r="S19" s="206" t="e">
        <f t="shared" si="1"/>
        <v>#DIV/0!</v>
      </c>
      <c r="T19" s="207" t="e">
        <f t="shared" si="2"/>
        <v>#DIV/0!</v>
      </c>
    </row>
    <row r="20" spans="2:20" x14ac:dyDescent="0.25">
      <c r="B20" s="86"/>
      <c r="C20" s="64" t="s">
        <v>22</v>
      </c>
      <c r="D20" s="64" t="s">
        <v>23</v>
      </c>
      <c r="E20" s="73">
        <f t="shared" ref="E20:P20" si="3">SUM(E11+E19+E18+E17+E16+E15+E10)</f>
        <v>0</v>
      </c>
      <c r="F20" s="73">
        <f t="shared" si="3"/>
        <v>0</v>
      </c>
      <c r="G20" s="73">
        <f t="shared" si="3"/>
        <v>0</v>
      </c>
      <c r="H20" s="73">
        <f t="shared" si="3"/>
        <v>0</v>
      </c>
      <c r="I20" s="73">
        <f t="shared" si="3"/>
        <v>0</v>
      </c>
      <c r="J20" s="73">
        <f t="shared" si="3"/>
        <v>0</v>
      </c>
      <c r="K20" s="73">
        <f t="shared" si="3"/>
        <v>0</v>
      </c>
      <c r="L20" s="73">
        <f t="shared" si="3"/>
        <v>0</v>
      </c>
      <c r="M20" s="73">
        <f t="shared" si="3"/>
        <v>0</v>
      </c>
      <c r="N20" s="73">
        <f t="shared" si="3"/>
        <v>0</v>
      </c>
      <c r="O20" s="73">
        <f t="shared" si="3"/>
        <v>0</v>
      </c>
      <c r="P20" s="73">
        <f t="shared" si="3"/>
        <v>0</v>
      </c>
      <c r="Q20" s="73">
        <f>SUM(Q11+Q19+Q18+Q17+Q16+Q15+Q10)</f>
        <v>0</v>
      </c>
      <c r="R20" s="206" t="e">
        <f t="shared" si="0"/>
        <v>#DIV/0!</v>
      </c>
      <c r="S20" s="206" t="e">
        <f t="shared" si="1"/>
        <v>#DIV/0!</v>
      </c>
      <c r="T20" s="207" t="e">
        <f t="shared" si="2"/>
        <v>#DIV/0!</v>
      </c>
    </row>
    <row r="21" spans="2:20" x14ac:dyDescent="0.25">
      <c r="B21" s="86"/>
      <c r="C21" s="4" t="s">
        <v>24</v>
      </c>
      <c r="D21" s="4" t="s">
        <v>25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204"/>
      <c r="S21" s="204" t="e">
        <f t="shared" si="1"/>
        <v>#DIV/0!</v>
      </c>
      <c r="T21" s="208" t="e">
        <f t="shared" si="2"/>
        <v>#DIV/0!</v>
      </c>
    </row>
    <row r="22" spans="2:20" x14ac:dyDescent="0.25">
      <c r="B22" s="86"/>
      <c r="C22" s="5" t="s">
        <v>26</v>
      </c>
      <c r="D22" s="5" t="s">
        <v>295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206" t="e">
        <f t="shared" si="0"/>
        <v>#DIV/0!</v>
      </c>
      <c r="S22" s="206" t="e">
        <f t="shared" si="1"/>
        <v>#DIV/0!</v>
      </c>
      <c r="T22" s="207" t="e">
        <f t="shared" si="2"/>
        <v>#DIV/0!</v>
      </c>
    </row>
    <row r="23" spans="2:20" hidden="1" x14ac:dyDescent="0.25">
      <c r="B23" s="86"/>
      <c r="C23" s="6" t="s">
        <v>6</v>
      </c>
      <c r="D23" s="6" t="s">
        <v>7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206" t="e">
        <f t="shared" si="0"/>
        <v>#DIV/0!</v>
      </c>
      <c r="S23" s="206" t="e">
        <f t="shared" si="1"/>
        <v>#DIV/0!</v>
      </c>
      <c r="T23" s="207" t="e">
        <f t="shared" si="2"/>
        <v>#DIV/0!</v>
      </c>
    </row>
    <row r="24" spans="2:20" ht="20" hidden="1" x14ac:dyDescent="0.25">
      <c r="B24" s="86"/>
      <c r="C24" s="7" t="s">
        <v>27</v>
      </c>
      <c r="D24" s="7" t="s">
        <v>28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206" t="e">
        <f t="shared" si="0"/>
        <v>#DIV/0!</v>
      </c>
      <c r="S24" s="206" t="e">
        <f t="shared" si="1"/>
        <v>#DIV/0!</v>
      </c>
      <c r="T24" s="207" t="e">
        <f t="shared" si="2"/>
        <v>#DIV/0!</v>
      </c>
    </row>
    <row r="25" spans="2:20" ht="20" hidden="1" x14ac:dyDescent="0.25">
      <c r="B25" s="86"/>
      <c r="C25" s="7" t="s">
        <v>29</v>
      </c>
      <c r="D25" s="7" t="s">
        <v>30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206" t="e">
        <f t="shared" si="0"/>
        <v>#DIV/0!</v>
      </c>
      <c r="S25" s="206" t="e">
        <f t="shared" si="1"/>
        <v>#DIV/0!</v>
      </c>
      <c r="T25" s="207" t="e">
        <f t="shared" si="2"/>
        <v>#DIV/0!</v>
      </c>
    </row>
    <row r="26" spans="2:20" ht="20" hidden="1" x14ac:dyDescent="0.25">
      <c r="B26" s="86"/>
      <c r="C26" s="7" t="s">
        <v>31</v>
      </c>
      <c r="D26" s="7" t="s">
        <v>32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206" t="e">
        <f t="shared" si="0"/>
        <v>#DIV/0!</v>
      </c>
      <c r="S26" s="206" t="e">
        <f t="shared" si="1"/>
        <v>#DIV/0!</v>
      </c>
      <c r="T26" s="207" t="e">
        <f t="shared" si="2"/>
        <v>#DIV/0!</v>
      </c>
    </row>
    <row r="27" spans="2:20" hidden="1" x14ac:dyDescent="0.25">
      <c r="B27" s="86"/>
      <c r="C27" s="7" t="s">
        <v>33</v>
      </c>
      <c r="D27" s="7" t="s">
        <v>34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206" t="e">
        <f t="shared" si="0"/>
        <v>#DIV/0!</v>
      </c>
      <c r="S27" s="206" t="e">
        <f t="shared" si="1"/>
        <v>#DIV/0!</v>
      </c>
      <c r="T27" s="207" t="e">
        <f t="shared" si="2"/>
        <v>#DIV/0!</v>
      </c>
    </row>
    <row r="28" spans="2:20" hidden="1" x14ac:dyDescent="0.25">
      <c r="B28" s="86"/>
      <c r="C28" s="7" t="s">
        <v>35</v>
      </c>
      <c r="D28" s="7" t="s">
        <v>36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206" t="e">
        <f t="shared" si="0"/>
        <v>#DIV/0!</v>
      </c>
      <c r="S28" s="206" t="e">
        <f t="shared" si="1"/>
        <v>#DIV/0!</v>
      </c>
      <c r="T28" s="207" t="e">
        <f t="shared" si="2"/>
        <v>#DIV/0!</v>
      </c>
    </row>
    <row r="29" spans="2:20" hidden="1" x14ac:dyDescent="0.25">
      <c r="B29" s="86"/>
      <c r="C29" s="7" t="s">
        <v>37</v>
      </c>
      <c r="D29" s="7" t="s">
        <v>38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206" t="e">
        <f t="shared" si="0"/>
        <v>#DIV/0!</v>
      </c>
      <c r="S29" s="206" t="e">
        <f t="shared" si="1"/>
        <v>#DIV/0!</v>
      </c>
      <c r="T29" s="207" t="e">
        <f t="shared" si="2"/>
        <v>#DIV/0!</v>
      </c>
    </row>
    <row r="30" spans="2:20" ht="20" x14ac:dyDescent="0.25">
      <c r="B30" s="86"/>
      <c r="C30" s="5" t="s">
        <v>39</v>
      </c>
      <c r="D30" s="5" t="s">
        <v>40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206" t="e">
        <f t="shared" si="0"/>
        <v>#DIV/0!</v>
      </c>
      <c r="S30" s="206" t="e">
        <f t="shared" si="1"/>
        <v>#DIV/0!</v>
      </c>
      <c r="T30" s="207" t="e">
        <f t="shared" si="2"/>
        <v>#DIV/0!</v>
      </c>
    </row>
    <row r="31" spans="2:20" ht="40" hidden="1" x14ac:dyDescent="0.25">
      <c r="B31" s="86"/>
      <c r="C31" s="5" t="s">
        <v>41</v>
      </c>
      <c r="D31" s="5" t="s">
        <v>42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206" t="e">
        <f t="shared" si="0"/>
        <v>#DIV/0!</v>
      </c>
      <c r="S31" s="206" t="e">
        <f t="shared" si="1"/>
        <v>#DIV/0!</v>
      </c>
      <c r="T31" s="207" t="e">
        <f t="shared" si="2"/>
        <v>#DIV/0!</v>
      </c>
    </row>
    <row r="32" spans="2:20" ht="32" customHeight="1" x14ac:dyDescent="0.25">
      <c r="B32" s="86"/>
      <c r="C32" s="5" t="s">
        <v>43</v>
      </c>
      <c r="D32" s="5" t="s">
        <v>296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206" t="e">
        <f t="shared" si="0"/>
        <v>#DIV/0!</v>
      </c>
      <c r="S32" s="206" t="e">
        <f t="shared" si="1"/>
        <v>#DIV/0!</v>
      </c>
      <c r="T32" s="207" t="e">
        <f t="shared" si="2"/>
        <v>#DIV/0!</v>
      </c>
    </row>
    <row r="33" spans="2:20" hidden="1" x14ac:dyDescent="0.25">
      <c r="B33" s="86"/>
      <c r="C33" s="6" t="s">
        <v>6</v>
      </c>
      <c r="D33" s="6" t="s">
        <v>44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206" t="e">
        <f t="shared" si="0"/>
        <v>#DIV/0!</v>
      </c>
      <c r="S33" s="206" t="e">
        <f t="shared" si="1"/>
        <v>#DIV/0!</v>
      </c>
      <c r="T33" s="207" t="e">
        <f t="shared" si="2"/>
        <v>#DIV/0!</v>
      </c>
    </row>
    <row r="34" spans="2:20" hidden="1" x14ac:dyDescent="0.25">
      <c r="B34" s="86"/>
      <c r="C34" s="171" t="s">
        <v>45</v>
      </c>
      <c r="D34" s="174" t="s">
        <v>46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206" t="e">
        <f t="shared" si="0"/>
        <v>#DIV/0!</v>
      </c>
      <c r="S34" s="206" t="e">
        <f t="shared" si="1"/>
        <v>#DIV/0!</v>
      </c>
      <c r="T34" s="207" t="e">
        <f t="shared" si="2"/>
        <v>#DIV/0!</v>
      </c>
    </row>
    <row r="35" spans="2:20" hidden="1" x14ac:dyDescent="0.25">
      <c r="B35" s="86"/>
      <c r="C35" s="171" t="s">
        <v>47</v>
      </c>
      <c r="D35" s="174" t="s">
        <v>48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206" t="e">
        <f t="shared" si="0"/>
        <v>#DIV/0!</v>
      </c>
      <c r="S35" s="206" t="e">
        <f t="shared" si="1"/>
        <v>#DIV/0!</v>
      </c>
      <c r="T35" s="207" t="e">
        <f t="shared" si="2"/>
        <v>#DIV/0!</v>
      </c>
    </row>
    <row r="36" spans="2:20" ht="19.5" hidden="1" customHeight="1" x14ac:dyDescent="0.25">
      <c r="B36" s="86"/>
      <c r="C36" s="171" t="s">
        <v>49</v>
      </c>
      <c r="D36" s="174" t="s">
        <v>50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206" t="e">
        <f t="shared" si="0"/>
        <v>#DIV/0!</v>
      </c>
      <c r="S36" s="206" t="e">
        <f t="shared" si="1"/>
        <v>#DIV/0!</v>
      </c>
      <c r="T36" s="207" t="e">
        <f t="shared" si="2"/>
        <v>#DIV/0!</v>
      </c>
    </row>
    <row r="37" spans="2:20" ht="40" hidden="1" x14ac:dyDescent="0.25">
      <c r="B37" s="86"/>
      <c r="C37" s="171" t="s">
        <v>51</v>
      </c>
      <c r="D37" s="174" t="s">
        <v>52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206" t="e">
        <f t="shared" si="0"/>
        <v>#DIV/0!</v>
      </c>
      <c r="S37" s="206" t="e">
        <f t="shared" si="1"/>
        <v>#DIV/0!</v>
      </c>
      <c r="T37" s="207" t="e">
        <f t="shared" si="2"/>
        <v>#DIV/0!</v>
      </c>
    </row>
    <row r="38" spans="2:20" hidden="1" x14ac:dyDescent="0.25">
      <c r="B38" s="86"/>
      <c r="C38" s="171" t="s">
        <v>53</v>
      </c>
      <c r="D38" s="174" t="s">
        <v>54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206" t="e">
        <f t="shared" si="0"/>
        <v>#DIV/0!</v>
      </c>
      <c r="S38" s="206" t="e">
        <f t="shared" si="1"/>
        <v>#DIV/0!</v>
      </c>
      <c r="T38" s="207" t="e">
        <f t="shared" si="2"/>
        <v>#DIV/0!</v>
      </c>
    </row>
    <row r="39" spans="2:20" hidden="1" x14ac:dyDescent="0.25">
      <c r="B39" s="86"/>
      <c r="C39" s="171" t="s">
        <v>55</v>
      </c>
      <c r="D39" s="174" t="s">
        <v>56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206" t="e">
        <f t="shared" si="0"/>
        <v>#DIV/0!</v>
      </c>
      <c r="S39" s="206" t="e">
        <f t="shared" si="1"/>
        <v>#DIV/0!</v>
      </c>
      <c r="T39" s="207" t="e">
        <f t="shared" si="2"/>
        <v>#DIV/0!</v>
      </c>
    </row>
    <row r="40" spans="2:20" ht="15" customHeight="1" x14ac:dyDescent="0.25">
      <c r="B40" s="86"/>
      <c r="C40" s="5" t="s">
        <v>57</v>
      </c>
      <c r="D40" s="5" t="s">
        <v>58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206" t="e">
        <f t="shared" si="0"/>
        <v>#DIV/0!</v>
      </c>
      <c r="S40" s="206" t="e">
        <f t="shared" si="1"/>
        <v>#DIV/0!</v>
      </c>
      <c r="T40" s="207" t="e">
        <f>O40/$O$51</f>
        <v>#DIV/0!</v>
      </c>
    </row>
    <row r="41" spans="2:20" hidden="1" x14ac:dyDescent="0.25">
      <c r="B41" s="86"/>
      <c r="C41" s="6" t="s">
        <v>6</v>
      </c>
      <c r="D41" s="6" t="s">
        <v>44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206" t="e">
        <f t="shared" si="0"/>
        <v>#DIV/0!</v>
      </c>
      <c r="S41" s="206" t="e">
        <f t="shared" si="1"/>
        <v>#DIV/0!</v>
      </c>
      <c r="T41" s="207" t="e">
        <f t="shared" si="2"/>
        <v>#DIV/0!</v>
      </c>
    </row>
    <row r="42" spans="2:20" ht="30" hidden="1" x14ac:dyDescent="0.25">
      <c r="B42" s="86"/>
      <c r="C42" s="7" t="s">
        <v>59</v>
      </c>
      <c r="D42" s="7" t="s">
        <v>60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206" t="e">
        <f t="shared" si="0"/>
        <v>#DIV/0!</v>
      </c>
      <c r="S42" s="206" t="e">
        <f t="shared" si="1"/>
        <v>#DIV/0!</v>
      </c>
      <c r="T42" s="207" t="e">
        <f t="shared" si="2"/>
        <v>#DIV/0!</v>
      </c>
    </row>
    <row r="43" spans="2:20" ht="20" hidden="1" x14ac:dyDescent="0.25">
      <c r="B43" s="86"/>
      <c r="C43" s="7" t="s">
        <v>61</v>
      </c>
      <c r="D43" s="7" t="s">
        <v>62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206" t="e">
        <f t="shared" si="0"/>
        <v>#DIV/0!</v>
      </c>
      <c r="S43" s="206" t="e">
        <f t="shared" si="1"/>
        <v>#DIV/0!</v>
      </c>
      <c r="T43" s="207" t="e">
        <f t="shared" si="2"/>
        <v>#DIV/0!</v>
      </c>
    </row>
    <row r="44" spans="2:20" ht="20" hidden="1" x14ac:dyDescent="0.25">
      <c r="B44" s="86"/>
      <c r="C44" s="7" t="s">
        <v>63</v>
      </c>
      <c r="D44" s="7" t="s">
        <v>64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206" t="e">
        <f t="shared" si="0"/>
        <v>#DIV/0!</v>
      </c>
      <c r="S44" s="206" t="e">
        <f t="shared" si="1"/>
        <v>#DIV/0!</v>
      </c>
      <c r="T44" s="207" t="e">
        <f t="shared" si="2"/>
        <v>#DIV/0!</v>
      </c>
    </row>
    <row r="45" spans="2:20" x14ac:dyDescent="0.25">
      <c r="B45" s="86"/>
      <c r="C45" s="5" t="s">
        <v>65</v>
      </c>
      <c r="D45" s="5" t="s">
        <v>297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206" t="e">
        <f t="shared" si="0"/>
        <v>#DIV/0!</v>
      </c>
      <c r="S45" s="206" t="e">
        <f t="shared" si="1"/>
        <v>#DIV/0!</v>
      </c>
      <c r="T45" s="207" t="e">
        <f t="shared" si="2"/>
        <v>#DIV/0!</v>
      </c>
    </row>
    <row r="46" spans="2:20" hidden="1" x14ac:dyDescent="0.25">
      <c r="B46" s="86"/>
      <c r="C46" s="173" t="s">
        <v>66</v>
      </c>
      <c r="D46" s="5" t="s">
        <v>67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206" t="e">
        <f t="shared" si="0"/>
        <v>#DIV/0!</v>
      </c>
      <c r="S46" s="206" t="e">
        <f t="shared" si="1"/>
        <v>#DIV/0!</v>
      </c>
      <c r="T46" s="207" t="e">
        <f t="shared" si="2"/>
        <v>#DIV/0!</v>
      </c>
    </row>
    <row r="47" spans="2:20" hidden="1" x14ac:dyDescent="0.25">
      <c r="B47" s="86"/>
      <c r="C47" s="173" t="s">
        <v>68</v>
      </c>
      <c r="D47" s="5" t="s">
        <v>69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206" t="e">
        <f t="shared" si="0"/>
        <v>#DIV/0!</v>
      </c>
      <c r="S47" s="206" t="e">
        <f t="shared" si="1"/>
        <v>#DIV/0!</v>
      </c>
      <c r="T47" s="207" t="e">
        <f t="shared" si="2"/>
        <v>#DIV/0!</v>
      </c>
    </row>
    <row r="48" spans="2:20" hidden="1" x14ac:dyDescent="0.25">
      <c r="B48" s="86"/>
      <c r="C48" s="173" t="s">
        <v>70</v>
      </c>
      <c r="D48" s="5" t="s">
        <v>71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206" t="e">
        <f t="shared" si="0"/>
        <v>#DIV/0!</v>
      </c>
      <c r="S48" s="206" t="e">
        <f t="shared" si="1"/>
        <v>#DIV/0!</v>
      </c>
      <c r="T48" s="207" t="e">
        <f t="shared" si="2"/>
        <v>#DIV/0!</v>
      </c>
    </row>
    <row r="49" spans="2:20" x14ac:dyDescent="0.25">
      <c r="B49" s="86"/>
      <c r="C49" s="5" t="s">
        <v>72</v>
      </c>
      <c r="D49" s="5" t="s">
        <v>73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206" t="e">
        <f t="shared" si="0"/>
        <v>#DIV/0!</v>
      </c>
      <c r="S49" s="206" t="e">
        <f t="shared" si="1"/>
        <v>#DIV/0!</v>
      </c>
      <c r="T49" s="207" t="e">
        <f t="shared" si="2"/>
        <v>#DIV/0!</v>
      </c>
    </row>
    <row r="50" spans="2:20" x14ac:dyDescent="0.25">
      <c r="B50" s="86"/>
      <c r="C50" s="64" t="s">
        <v>74</v>
      </c>
      <c r="D50" s="64" t="s">
        <v>75</v>
      </c>
      <c r="E50" s="73">
        <f t="shared" ref="E50:P50" si="4">E22+E30+E31+E32+E40+E45+E49</f>
        <v>0</v>
      </c>
      <c r="F50" s="73">
        <f t="shared" si="4"/>
        <v>0</v>
      </c>
      <c r="G50" s="73">
        <f t="shared" si="4"/>
        <v>0</v>
      </c>
      <c r="H50" s="73">
        <f t="shared" si="4"/>
        <v>0</v>
      </c>
      <c r="I50" s="73">
        <f t="shared" si="4"/>
        <v>0</v>
      </c>
      <c r="J50" s="73">
        <f t="shared" si="4"/>
        <v>0</v>
      </c>
      <c r="K50" s="73">
        <f t="shared" si="4"/>
        <v>0</v>
      </c>
      <c r="L50" s="73">
        <f t="shared" si="4"/>
        <v>0</v>
      </c>
      <c r="M50" s="73">
        <f t="shared" si="4"/>
        <v>0</v>
      </c>
      <c r="N50" s="73">
        <f t="shared" si="4"/>
        <v>0</v>
      </c>
      <c r="O50" s="73">
        <f t="shared" si="4"/>
        <v>0</v>
      </c>
      <c r="P50" s="73">
        <f t="shared" si="4"/>
        <v>0</v>
      </c>
      <c r="Q50" s="73">
        <f t="shared" ref="Q50" si="5">Q22+Q30+Q31+Q32+Q40+Q45+Q49</f>
        <v>0</v>
      </c>
      <c r="R50" s="206" t="e">
        <f t="shared" si="0"/>
        <v>#DIV/0!</v>
      </c>
      <c r="S50" s="206" t="e">
        <f t="shared" si="1"/>
        <v>#DIV/0!</v>
      </c>
      <c r="T50" s="207" t="e">
        <f t="shared" si="2"/>
        <v>#DIV/0!</v>
      </c>
    </row>
    <row r="51" spans="2:20" ht="21" x14ac:dyDescent="0.25">
      <c r="B51" s="86"/>
      <c r="C51" s="64" t="s">
        <v>76</v>
      </c>
      <c r="D51" s="64" t="s">
        <v>77</v>
      </c>
      <c r="E51" s="73">
        <f t="shared" ref="E51:P51" si="6">E20+E50</f>
        <v>0</v>
      </c>
      <c r="F51" s="73">
        <f t="shared" si="6"/>
        <v>0</v>
      </c>
      <c r="G51" s="73">
        <f t="shared" si="6"/>
        <v>0</v>
      </c>
      <c r="H51" s="73">
        <f t="shared" si="6"/>
        <v>0</v>
      </c>
      <c r="I51" s="73">
        <f t="shared" si="6"/>
        <v>0</v>
      </c>
      <c r="J51" s="73">
        <f t="shared" si="6"/>
        <v>0</v>
      </c>
      <c r="K51" s="73">
        <f t="shared" si="6"/>
        <v>0</v>
      </c>
      <c r="L51" s="73">
        <f t="shared" si="6"/>
        <v>0</v>
      </c>
      <c r="M51" s="73">
        <f t="shared" si="6"/>
        <v>0</v>
      </c>
      <c r="N51" s="73">
        <f t="shared" si="6"/>
        <v>0</v>
      </c>
      <c r="O51" s="73">
        <f t="shared" si="6"/>
        <v>0</v>
      </c>
      <c r="P51" s="73">
        <f t="shared" si="6"/>
        <v>0</v>
      </c>
      <c r="Q51" s="73">
        <f t="shared" ref="Q51" si="7">Q20+Q50</f>
        <v>0</v>
      </c>
      <c r="R51" s="206" t="e">
        <f t="shared" si="0"/>
        <v>#DIV/0!</v>
      </c>
      <c r="S51" s="206" t="e">
        <f t="shared" si="1"/>
        <v>#DIV/0!</v>
      </c>
      <c r="T51" s="207" t="e">
        <f t="shared" si="2"/>
        <v>#DIV/0!</v>
      </c>
    </row>
    <row r="52" spans="2:20" x14ac:dyDescent="0.25">
      <c r="B52" s="86"/>
      <c r="C52" s="78" t="s">
        <v>78</v>
      </c>
      <c r="D52" s="78" t="s">
        <v>79</v>
      </c>
      <c r="E52" s="79">
        <f>E8</f>
        <v>43465</v>
      </c>
      <c r="F52" s="79">
        <f t="shared" ref="F52:Q52" si="8">F8</f>
        <v>43555</v>
      </c>
      <c r="G52" s="79">
        <f t="shared" si="8"/>
        <v>43646</v>
      </c>
      <c r="H52" s="79">
        <f t="shared" si="8"/>
        <v>43738</v>
      </c>
      <c r="I52" s="79">
        <f t="shared" si="8"/>
        <v>43830</v>
      </c>
      <c r="J52" s="79">
        <f t="shared" si="8"/>
        <v>43921</v>
      </c>
      <c r="K52" s="79">
        <f t="shared" si="8"/>
        <v>44012</v>
      </c>
      <c r="L52" s="79">
        <f t="shared" si="8"/>
        <v>44104</v>
      </c>
      <c r="M52" s="79">
        <f t="shared" si="8"/>
        <v>44196</v>
      </c>
      <c r="N52" s="79">
        <f t="shared" si="8"/>
        <v>44286</v>
      </c>
      <c r="O52" s="79">
        <f t="shared" si="8"/>
        <v>44377</v>
      </c>
      <c r="P52" s="79">
        <f t="shared" si="8"/>
        <v>44469</v>
      </c>
      <c r="Q52" s="79">
        <f t="shared" si="8"/>
        <v>44561</v>
      </c>
      <c r="R52" s="206"/>
      <c r="S52" s="206">
        <f t="shared" si="1"/>
        <v>8.2931927656093585E-3</v>
      </c>
      <c r="T52" s="207" t="e">
        <f t="shared" si="2"/>
        <v>#DIV/0!</v>
      </c>
    </row>
    <row r="53" spans="2:20" x14ac:dyDescent="0.25">
      <c r="B53" s="86"/>
      <c r="C53" s="4" t="s">
        <v>80</v>
      </c>
      <c r="D53" s="4" t="s">
        <v>81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204"/>
      <c r="S53" s="204" t="e">
        <f t="shared" si="1"/>
        <v>#DIV/0!</v>
      </c>
      <c r="T53" s="208" t="e">
        <f t="shared" si="2"/>
        <v>#DIV/0!</v>
      </c>
    </row>
    <row r="54" spans="2:20" ht="14.25" customHeight="1" x14ac:dyDescent="0.25">
      <c r="B54" s="86"/>
      <c r="C54" s="5" t="s">
        <v>82</v>
      </c>
      <c r="D54" s="5" t="s">
        <v>83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206" t="e">
        <f t="shared" si="0"/>
        <v>#DIV/0!</v>
      </c>
      <c r="S54" s="206" t="e">
        <f t="shared" si="1"/>
        <v>#DIV/0!</v>
      </c>
      <c r="T54" s="207" t="e">
        <f t="shared" si="2"/>
        <v>#DIV/0!</v>
      </c>
    </row>
    <row r="55" spans="2:20" ht="20" hidden="1" x14ac:dyDescent="0.25">
      <c r="B55" s="86"/>
      <c r="C55" s="5" t="s">
        <v>84</v>
      </c>
      <c r="D55" s="5" t="s">
        <v>85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206" t="e">
        <f t="shared" si="0"/>
        <v>#DIV/0!</v>
      </c>
      <c r="S55" s="206" t="e">
        <f t="shared" si="1"/>
        <v>#DIV/0!</v>
      </c>
      <c r="T55" s="207" t="e">
        <f t="shared" si="2"/>
        <v>#DIV/0!</v>
      </c>
    </row>
    <row r="56" spans="2:20" hidden="1" x14ac:dyDescent="0.25">
      <c r="B56" s="86"/>
      <c r="C56" s="5" t="s">
        <v>86</v>
      </c>
      <c r="D56" s="5" t="s">
        <v>87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206" t="e">
        <f t="shared" si="0"/>
        <v>#DIV/0!</v>
      </c>
      <c r="S56" s="206" t="e">
        <f t="shared" si="1"/>
        <v>#DIV/0!</v>
      </c>
      <c r="T56" s="207" t="e">
        <f t="shared" si="2"/>
        <v>#DIV/0!</v>
      </c>
    </row>
    <row r="57" spans="2:20" x14ac:dyDescent="0.25">
      <c r="B57" s="86"/>
      <c r="C57" s="5" t="s">
        <v>88</v>
      </c>
      <c r="D57" s="5" t="s">
        <v>89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206" t="e">
        <f t="shared" si="0"/>
        <v>#DIV/0!</v>
      </c>
      <c r="S57" s="206" t="e">
        <f t="shared" si="1"/>
        <v>#DIV/0!</v>
      </c>
      <c r="T57" s="207" t="e">
        <f t="shared" si="2"/>
        <v>#DIV/0!</v>
      </c>
    </row>
    <row r="58" spans="2:20" hidden="1" x14ac:dyDescent="0.25">
      <c r="B58" s="86"/>
      <c r="C58" s="8" t="s">
        <v>90</v>
      </c>
      <c r="D58" s="8" t="s">
        <v>91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206" t="e">
        <f t="shared" si="0"/>
        <v>#DIV/0!</v>
      </c>
      <c r="S58" s="206" t="e">
        <f t="shared" si="1"/>
        <v>#DIV/0!</v>
      </c>
      <c r="T58" s="207" t="e">
        <f t="shared" si="2"/>
        <v>#DIV/0!</v>
      </c>
    </row>
    <row r="59" spans="2:20" ht="20" hidden="1" x14ac:dyDescent="0.25">
      <c r="B59" s="86"/>
      <c r="C59" s="8" t="s">
        <v>92</v>
      </c>
      <c r="D59" s="8" t="s">
        <v>93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206" t="e">
        <f t="shared" si="0"/>
        <v>#DIV/0!</v>
      </c>
      <c r="S59" s="206" t="e">
        <f t="shared" si="1"/>
        <v>#DIV/0!</v>
      </c>
      <c r="T59" s="207" t="e">
        <f t="shared" si="2"/>
        <v>#DIV/0!</v>
      </c>
    </row>
    <row r="60" spans="2:20" ht="20" hidden="1" x14ac:dyDescent="0.25">
      <c r="B60" s="86"/>
      <c r="C60" s="8" t="s">
        <v>94</v>
      </c>
      <c r="D60" s="8" t="s">
        <v>95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206" t="e">
        <f t="shared" si="0"/>
        <v>#DIV/0!</v>
      </c>
      <c r="S60" s="206" t="e">
        <f t="shared" si="1"/>
        <v>#DIV/0!</v>
      </c>
      <c r="T60" s="207" t="e">
        <f t="shared" si="2"/>
        <v>#DIV/0!</v>
      </c>
    </row>
    <row r="61" spans="2:20" ht="20" hidden="1" x14ac:dyDescent="0.25">
      <c r="B61" s="86"/>
      <c r="C61" s="8" t="s">
        <v>96</v>
      </c>
      <c r="D61" s="8" t="s">
        <v>97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206" t="e">
        <f t="shared" si="0"/>
        <v>#DIV/0!</v>
      </c>
      <c r="S61" s="206" t="e">
        <f t="shared" si="1"/>
        <v>#DIV/0!</v>
      </c>
      <c r="T61" s="207" t="e">
        <f t="shared" si="2"/>
        <v>#DIV/0!</v>
      </c>
    </row>
    <row r="62" spans="2:20" x14ac:dyDescent="0.25">
      <c r="B62" s="86"/>
      <c r="C62" s="5" t="s">
        <v>98</v>
      </c>
      <c r="D62" s="5" t="s">
        <v>298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206" t="e">
        <f t="shared" si="0"/>
        <v>#DIV/0!</v>
      </c>
      <c r="S62" s="206" t="e">
        <f t="shared" si="1"/>
        <v>#DIV/0!</v>
      </c>
      <c r="T62" s="207" t="e">
        <f t="shared" si="2"/>
        <v>#DIV/0!</v>
      </c>
    </row>
    <row r="63" spans="2:20" ht="20" hidden="1" x14ac:dyDescent="0.25">
      <c r="B63" s="86"/>
      <c r="C63" s="8" t="s">
        <v>99</v>
      </c>
      <c r="D63" s="8" t="s">
        <v>100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206" t="e">
        <f t="shared" si="0"/>
        <v>#DIV/0!</v>
      </c>
      <c r="S63" s="206" t="e">
        <f t="shared" si="1"/>
        <v>#DIV/0!</v>
      </c>
      <c r="T63" s="207" t="e">
        <f t="shared" si="2"/>
        <v>#DIV/0!</v>
      </c>
    </row>
    <row r="64" spans="2:20" x14ac:dyDescent="0.25">
      <c r="B64" s="86"/>
      <c r="C64" s="64" t="s">
        <v>101</v>
      </c>
      <c r="D64" s="64" t="s">
        <v>102</v>
      </c>
      <c r="E64" s="73">
        <f t="shared" ref="E64:P64" si="9">SUM(E54:E63)</f>
        <v>0</v>
      </c>
      <c r="F64" s="73">
        <f t="shared" si="9"/>
        <v>0</v>
      </c>
      <c r="G64" s="73">
        <f t="shared" si="9"/>
        <v>0</v>
      </c>
      <c r="H64" s="73">
        <f t="shared" si="9"/>
        <v>0</v>
      </c>
      <c r="I64" s="73">
        <f t="shared" si="9"/>
        <v>0</v>
      </c>
      <c r="J64" s="73">
        <f t="shared" si="9"/>
        <v>0</v>
      </c>
      <c r="K64" s="73">
        <f t="shared" si="9"/>
        <v>0</v>
      </c>
      <c r="L64" s="73">
        <f t="shared" si="9"/>
        <v>0</v>
      </c>
      <c r="M64" s="73">
        <f t="shared" si="9"/>
        <v>0</v>
      </c>
      <c r="N64" s="73">
        <f t="shared" si="9"/>
        <v>0</v>
      </c>
      <c r="O64" s="73">
        <f t="shared" si="9"/>
        <v>0</v>
      </c>
      <c r="P64" s="73">
        <f t="shared" si="9"/>
        <v>0</v>
      </c>
      <c r="Q64" s="73">
        <f>SUM(Q54:Q63)</f>
        <v>0</v>
      </c>
      <c r="R64" s="206" t="e">
        <f t="shared" si="0"/>
        <v>#DIV/0!</v>
      </c>
      <c r="S64" s="206" t="e">
        <f t="shared" si="1"/>
        <v>#DIV/0!</v>
      </c>
      <c r="T64" s="207" t="e">
        <f t="shared" si="2"/>
        <v>#DIV/0!</v>
      </c>
    </row>
    <row r="65" spans="2:20" x14ac:dyDescent="0.25">
      <c r="B65" s="86"/>
      <c r="C65" s="4" t="s">
        <v>103</v>
      </c>
      <c r="D65" s="4" t="s">
        <v>104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204"/>
      <c r="S65" s="204" t="e">
        <f t="shared" si="1"/>
        <v>#DIV/0!</v>
      </c>
      <c r="T65" s="208" t="e">
        <f t="shared" si="2"/>
        <v>#DIV/0!</v>
      </c>
    </row>
    <row r="66" spans="2:20" x14ac:dyDescent="0.25">
      <c r="B66" s="86"/>
      <c r="C66" s="5" t="s">
        <v>105</v>
      </c>
      <c r="D66" s="5" t="s">
        <v>106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206" t="e">
        <f t="shared" si="0"/>
        <v>#DIV/0!</v>
      </c>
      <c r="S66" s="206" t="e">
        <f t="shared" si="1"/>
        <v>#DIV/0!</v>
      </c>
      <c r="T66" s="207" t="e">
        <f t="shared" si="2"/>
        <v>#DIV/0!</v>
      </c>
    </row>
    <row r="67" spans="2:20" hidden="1" x14ac:dyDescent="0.25">
      <c r="B67" s="86"/>
      <c r="C67" s="6" t="s">
        <v>6</v>
      </c>
      <c r="D67" s="6" t="s">
        <v>44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206" t="e">
        <f t="shared" si="0"/>
        <v>#DIV/0!</v>
      </c>
      <c r="S67" s="206" t="e">
        <f t="shared" si="1"/>
        <v>#DIV/0!</v>
      </c>
      <c r="T67" s="207" t="e">
        <f t="shared" si="2"/>
        <v>#DIV/0!</v>
      </c>
    </row>
    <row r="68" spans="2:20" ht="30" hidden="1" x14ac:dyDescent="0.25">
      <c r="B68" s="86"/>
      <c r="C68" s="7" t="s">
        <v>107</v>
      </c>
      <c r="D68" s="7" t="s">
        <v>108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206" t="e">
        <f t="shared" si="0"/>
        <v>#DIV/0!</v>
      </c>
      <c r="S68" s="206" t="e">
        <f t="shared" si="1"/>
        <v>#DIV/0!</v>
      </c>
      <c r="T68" s="207" t="e">
        <f t="shared" si="2"/>
        <v>#DIV/0!</v>
      </c>
    </row>
    <row r="69" spans="2:20" ht="30" hidden="1" x14ac:dyDescent="0.25">
      <c r="B69" s="86"/>
      <c r="C69" s="7" t="s">
        <v>109</v>
      </c>
      <c r="D69" s="7" t="s">
        <v>110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206" t="e">
        <f t="shared" si="0"/>
        <v>#DIV/0!</v>
      </c>
      <c r="S69" s="206" t="e">
        <f t="shared" si="1"/>
        <v>#DIV/0!</v>
      </c>
      <c r="T69" s="207" t="e">
        <f t="shared" si="2"/>
        <v>#DIV/0!</v>
      </c>
    </row>
    <row r="70" spans="2:20" x14ac:dyDescent="0.25">
      <c r="B70" s="86"/>
      <c r="C70" s="5" t="s">
        <v>111</v>
      </c>
      <c r="D70" s="5" t="s">
        <v>112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206" t="e">
        <f t="shared" si="0"/>
        <v>#DIV/0!</v>
      </c>
      <c r="S70" s="206" t="e">
        <f t="shared" si="1"/>
        <v>#DIV/0!</v>
      </c>
      <c r="T70" s="207" t="e">
        <f t="shared" si="2"/>
        <v>#DIV/0!</v>
      </c>
    </row>
    <row r="71" spans="2:20" hidden="1" x14ac:dyDescent="0.25">
      <c r="B71" s="86"/>
      <c r="C71" s="5" t="s">
        <v>113</v>
      </c>
      <c r="D71" s="5" t="s">
        <v>114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206" t="e">
        <f t="shared" si="0"/>
        <v>#DIV/0!</v>
      </c>
      <c r="S71" s="206" t="e">
        <f t="shared" si="1"/>
        <v>#DIV/0!</v>
      </c>
      <c r="T71" s="207" t="e">
        <f t="shared" si="2"/>
        <v>#DIV/0!</v>
      </c>
    </row>
    <row r="72" spans="2:20" x14ac:dyDescent="0.25">
      <c r="B72" s="86"/>
      <c r="C72" s="64" t="s">
        <v>115</v>
      </c>
      <c r="D72" s="64" t="s">
        <v>116</v>
      </c>
      <c r="E72" s="73">
        <f t="shared" ref="E72:P72" si="10">E66+E70+E71</f>
        <v>0</v>
      </c>
      <c r="F72" s="73">
        <f t="shared" si="10"/>
        <v>0</v>
      </c>
      <c r="G72" s="73">
        <f t="shared" si="10"/>
        <v>0</v>
      </c>
      <c r="H72" s="73">
        <f t="shared" si="10"/>
        <v>0</v>
      </c>
      <c r="I72" s="73">
        <f t="shared" si="10"/>
        <v>0</v>
      </c>
      <c r="J72" s="73">
        <f t="shared" si="10"/>
        <v>0</v>
      </c>
      <c r="K72" s="73">
        <f t="shared" si="10"/>
        <v>0</v>
      </c>
      <c r="L72" s="73">
        <f t="shared" si="10"/>
        <v>0</v>
      </c>
      <c r="M72" s="73">
        <f t="shared" si="10"/>
        <v>0</v>
      </c>
      <c r="N72" s="73">
        <f t="shared" si="10"/>
        <v>0</v>
      </c>
      <c r="O72" s="73">
        <f t="shared" si="10"/>
        <v>0</v>
      </c>
      <c r="P72" s="73">
        <f t="shared" si="10"/>
        <v>0</v>
      </c>
      <c r="Q72" s="73">
        <f>Q66+Q70+Q71</f>
        <v>0</v>
      </c>
      <c r="R72" s="206" t="e">
        <f t="shared" si="0"/>
        <v>#DIV/0!</v>
      </c>
      <c r="S72" s="206" t="e">
        <f t="shared" si="1"/>
        <v>#DIV/0!</v>
      </c>
      <c r="T72" s="207" t="e">
        <f t="shared" si="2"/>
        <v>#DIV/0!</v>
      </c>
    </row>
    <row r="73" spans="2:20" x14ac:dyDescent="0.25">
      <c r="B73" s="86"/>
      <c r="C73" s="4" t="s">
        <v>117</v>
      </c>
      <c r="D73" s="4" t="s">
        <v>118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204"/>
      <c r="S73" s="204" t="e">
        <f t="shared" si="1"/>
        <v>#DIV/0!</v>
      </c>
      <c r="T73" s="208" t="e">
        <f t="shared" si="2"/>
        <v>#DIV/0!</v>
      </c>
    </row>
    <row r="74" spans="2:20" x14ac:dyDescent="0.25">
      <c r="B74" s="86"/>
      <c r="C74" s="5" t="s">
        <v>105</v>
      </c>
      <c r="D74" s="5" t="s">
        <v>119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206" t="e">
        <f t="shared" si="0"/>
        <v>#DIV/0!</v>
      </c>
      <c r="S74" s="206" t="e">
        <f t="shared" si="1"/>
        <v>#DIV/0!</v>
      </c>
      <c r="T74" s="207" t="e">
        <f t="shared" si="2"/>
        <v>#DIV/0!</v>
      </c>
    </row>
    <row r="75" spans="2:20" hidden="1" x14ac:dyDescent="0.25">
      <c r="B75" s="86"/>
      <c r="C75" s="6" t="s">
        <v>6</v>
      </c>
      <c r="D75" s="6" t="s">
        <v>44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206" t="e">
        <f t="shared" ref="R75:R95" si="11">(M75/I75)-1</f>
        <v>#DIV/0!</v>
      </c>
      <c r="S75" s="206" t="e">
        <f t="shared" ref="S75:S95" si="12">(O75/K75)-1</f>
        <v>#DIV/0!</v>
      </c>
      <c r="T75" s="207" t="e">
        <f t="shared" ref="T75:T95" si="13">O75/$O$51</f>
        <v>#DIV/0!</v>
      </c>
    </row>
    <row r="76" spans="2:20" ht="20" hidden="1" x14ac:dyDescent="0.25">
      <c r="B76" s="86"/>
      <c r="C76" s="7" t="s">
        <v>120</v>
      </c>
      <c r="D76" s="7" t="s">
        <v>121</v>
      </c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206" t="e">
        <f t="shared" si="11"/>
        <v>#DIV/0!</v>
      </c>
      <c r="S76" s="206" t="e">
        <f t="shared" si="12"/>
        <v>#DIV/0!</v>
      </c>
      <c r="T76" s="207" t="e">
        <f t="shared" si="13"/>
        <v>#DIV/0!</v>
      </c>
    </row>
    <row r="77" spans="2:20" ht="20" hidden="1" x14ac:dyDescent="0.25">
      <c r="B77" s="86"/>
      <c r="C77" s="7" t="s">
        <v>122</v>
      </c>
      <c r="D77" s="7" t="s">
        <v>123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206" t="e">
        <f t="shared" si="11"/>
        <v>#DIV/0!</v>
      </c>
      <c r="S77" s="206" t="e">
        <f t="shared" si="12"/>
        <v>#DIV/0!</v>
      </c>
      <c r="T77" s="207" t="e">
        <f t="shared" si="13"/>
        <v>#DIV/0!</v>
      </c>
    </row>
    <row r="78" spans="2:20" x14ac:dyDescent="0.25">
      <c r="B78" s="86"/>
      <c r="C78" s="5" t="s">
        <v>124</v>
      </c>
      <c r="D78" s="5" t="s">
        <v>125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206" t="e">
        <f t="shared" si="11"/>
        <v>#DIV/0!</v>
      </c>
      <c r="S78" s="206" t="e">
        <f t="shared" si="12"/>
        <v>#DIV/0!</v>
      </c>
      <c r="T78" s="207" t="e">
        <f t="shared" si="13"/>
        <v>#DIV/0!</v>
      </c>
    </row>
    <row r="79" spans="2:20" hidden="1" x14ac:dyDescent="0.25">
      <c r="B79" s="86"/>
      <c r="C79" s="6" t="s">
        <v>6</v>
      </c>
      <c r="D79" s="6" t="s">
        <v>44</v>
      </c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206" t="e">
        <f t="shared" si="11"/>
        <v>#DIV/0!</v>
      </c>
      <c r="S79" s="206" t="e">
        <f t="shared" si="12"/>
        <v>#DIV/0!</v>
      </c>
      <c r="T79" s="207" t="e">
        <f t="shared" si="13"/>
        <v>#DIV/0!</v>
      </c>
    </row>
    <row r="80" spans="2:20" hidden="1" x14ac:dyDescent="0.25">
      <c r="B80" s="86"/>
      <c r="C80" s="7" t="s">
        <v>126</v>
      </c>
      <c r="D80" s="7" t="s">
        <v>127</v>
      </c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206" t="e">
        <f t="shared" si="11"/>
        <v>#DIV/0!</v>
      </c>
      <c r="S80" s="206" t="e">
        <f t="shared" si="12"/>
        <v>#DIV/0!</v>
      </c>
      <c r="T80" s="207" t="e">
        <f t="shared" si="13"/>
        <v>#DIV/0!</v>
      </c>
    </row>
    <row r="81" spans="2:20" ht="20" hidden="1" x14ac:dyDescent="0.25">
      <c r="B81" s="86"/>
      <c r="C81" s="7" t="s">
        <v>128</v>
      </c>
      <c r="D81" s="7" t="s">
        <v>129</v>
      </c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206" t="e">
        <f t="shared" si="11"/>
        <v>#DIV/0!</v>
      </c>
      <c r="S81" s="206" t="e">
        <f t="shared" si="12"/>
        <v>#DIV/0!</v>
      </c>
      <c r="T81" s="207" t="e">
        <f t="shared" si="13"/>
        <v>#DIV/0!</v>
      </c>
    </row>
    <row r="82" spans="2:20" ht="20" hidden="1" x14ac:dyDescent="0.25">
      <c r="B82" s="86"/>
      <c r="C82" s="7" t="s">
        <v>130</v>
      </c>
      <c r="D82" s="7" t="s">
        <v>131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206" t="e">
        <f t="shared" si="11"/>
        <v>#DIV/0!</v>
      </c>
      <c r="S82" s="206" t="e">
        <f t="shared" si="12"/>
        <v>#DIV/0!</v>
      </c>
      <c r="T82" s="207" t="e">
        <f t="shared" si="13"/>
        <v>#DIV/0!</v>
      </c>
    </row>
    <row r="83" spans="2:20" hidden="1" x14ac:dyDescent="0.25">
      <c r="B83" s="86"/>
      <c r="C83" s="7" t="s">
        <v>132</v>
      </c>
      <c r="D83" s="7" t="s">
        <v>133</v>
      </c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206" t="e">
        <f t="shared" si="11"/>
        <v>#DIV/0!</v>
      </c>
      <c r="S83" s="206" t="e">
        <f t="shared" si="12"/>
        <v>#DIV/0!</v>
      </c>
      <c r="T83" s="207" t="e">
        <f t="shared" si="13"/>
        <v>#DIV/0!</v>
      </c>
    </row>
    <row r="84" spans="2:20" hidden="1" x14ac:dyDescent="0.25">
      <c r="B84" s="86"/>
      <c r="C84" s="7" t="s">
        <v>134</v>
      </c>
      <c r="D84" s="7" t="s">
        <v>135</v>
      </c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206" t="e">
        <f t="shared" si="11"/>
        <v>#DIV/0!</v>
      </c>
      <c r="S84" s="206" t="e">
        <f t="shared" si="12"/>
        <v>#DIV/0!</v>
      </c>
      <c r="T84" s="207" t="e">
        <f t="shared" si="13"/>
        <v>#DIV/0!</v>
      </c>
    </row>
    <row r="85" spans="2:20" hidden="1" x14ac:dyDescent="0.25">
      <c r="B85" s="86" t="s">
        <v>236</v>
      </c>
      <c r="C85" s="7" t="s">
        <v>136</v>
      </c>
      <c r="D85" s="7" t="s">
        <v>137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206" t="e">
        <f t="shared" si="11"/>
        <v>#DIV/0!</v>
      </c>
      <c r="S85" s="206" t="e">
        <f t="shared" si="12"/>
        <v>#DIV/0!</v>
      </c>
      <c r="T85" s="207" t="e">
        <f t="shared" si="13"/>
        <v>#DIV/0!</v>
      </c>
    </row>
    <row r="86" spans="2:20" ht="20" hidden="1" x14ac:dyDescent="0.25">
      <c r="B86" s="86"/>
      <c r="C86" s="5" t="s">
        <v>138</v>
      </c>
      <c r="D86" s="5" t="s">
        <v>139</v>
      </c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206" t="e">
        <f t="shared" si="11"/>
        <v>#DIV/0!</v>
      </c>
      <c r="S86" s="206" t="e">
        <f t="shared" si="12"/>
        <v>#DIV/0!</v>
      </c>
      <c r="T86" s="207" t="e">
        <f t="shared" si="13"/>
        <v>#DIV/0!</v>
      </c>
    </row>
    <row r="87" spans="2:20" hidden="1" x14ac:dyDescent="0.25">
      <c r="B87" s="86"/>
      <c r="C87" s="172" t="s">
        <v>6</v>
      </c>
      <c r="D87" s="5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206" t="e">
        <f t="shared" si="11"/>
        <v>#DIV/0!</v>
      </c>
      <c r="S87" s="206" t="e">
        <f t="shared" si="12"/>
        <v>#DIV/0!</v>
      </c>
      <c r="T87" s="207" t="e">
        <f t="shared" si="13"/>
        <v>#DIV/0!</v>
      </c>
    </row>
    <row r="88" spans="2:20" hidden="1" x14ac:dyDescent="0.25">
      <c r="B88" s="86"/>
      <c r="C88" s="171" t="s">
        <v>126</v>
      </c>
      <c r="D88" s="171" t="s">
        <v>46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206" t="e">
        <f t="shared" si="11"/>
        <v>#DIV/0!</v>
      </c>
      <c r="S88" s="206" t="e">
        <f t="shared" si="12"/>
        <v>#DIV/0!</v>
      </c>
      <c r="T88" s="207" t="e">
        <f t="shared" si="13"/>
        <v>#DIV/0!</v>
      </c>
    </row>
    <row r="89" spans="2:20" hidden="1" x14ac:dyDescent="0.25">
      <c r="B89" s="86"/>
      <c r="C89" s="171" t="s">
        <v>132</v>
      </c>
      <c r="D89" s="17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206" t="e">
        <f t="shared" si="11"/>
        <v>#DIV/0!</v>
      </c>
      <c r="S89" s="206" t="e">
        <f t="shared" si="12"/>
        <v>#DIV/0!</v>
      </c>
      <c r="T89" s="207" t="e">
        <f t="shared" si="13"/>
        <v>#DIV/0!</v>
      </c>
    </row>
    <row r="90" spans="2:20" hidden="1" x14ac:dyDescent="0.25">
      <c r="B90" s="86"/>
      <c r="C90" s="171" t="s">
        <v>134</v>
      </c>
      <c r="D90" s="17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206" t="e">
        <f t="shared" si="11"/>
        <v>#DIV/0!</v>
      </c>
      <c r="S90" s="206" t="e">
        <f t="shared" si="12"/>
        <v>#DIV/0!</v>
      </c>
      <c r="T90" s="207" t="e">
        <f t="shared" si="13"/>
        <v>#DIV/0!</v>
      </c>
    </row>
    <row r="91" spans="2:20" x14ac:dyDescent="0.25">
      <c r="B91" s="86"/>
      <c r="C91" s="5" t="s">
        <v>140</v>
      </c>
      <c r="D91" s="5" t="s">
        <v>141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206" t="e">
        <f t="shared" si="11"/>
        <v>#DIV/0!</v>
      </c>
      <c r="S91" s="206" t="e">
        <f t="shared" si="12"/>
        <v>#DIV/0!</v>
      </c>
      <c r="T91" s="207" t="e">
        <f t="shared" si="13"/>
        <v>#DIV/0!</v>
      </c>
    </row>
    <row r="92" spans="2:20" ht="20" x14ac:dyDescent="0.25">
      <c r="B92" s="86"/>
      <c r="C92" s="5" t="s">
        <v>142</v>
      </c>
      <c r="D92" s="5" t="s">
        <v>143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206" t="e">
        <f t="shared" si="11"/>
        <v>#DIV/0!</v>
      </c>
      <c r="S92" s="206" t="e">
        <f t="shared" si="12"/>
        <v>#DIV/0!</v>
      </c>
      <c r="T92" s="207" t="e">
        <f t="shared" si="13"/>
        <v>#DIV/0!</v>
      </c>
    </row>
    <row r="93" spans="2:20" x14ac:dyDescent="0.25">
      <c r="B93" s="86"/>
      <c r="C93" s="5" t="s">
        <v>144</v>
      </c>
      <c r="D93" s="5" t="s">
        <v>145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206" t="e">
        <f t="shared" si="11"/>
        <v>#DIV/0!</v>
      </c>
      <c r="S93" s="206" t="e">
        <f t="shared" si="12"/>
        <v>#DIV/0!</v>
      </c>
      <c r="T93" s="207" t="e">
        <f t="shared" si="13"/>
        <v>#DIV/0!</v>
      </c>
    </row>
    <row r="94" spans="2:20" x14ac:dyDescent="0.25">
      <c r="B94" s="86"/>
      <c r="C94" s="64" t="s">
        <v>146</v>
      </c>
      <c r="D94" s="64" t="s">
        <v>147</v>
      </c>
      <c r="E94" s="160">
        <f t="shared" ref="E94:P94" si="14">E74+E78+E86+E91+E92+E93</f>
        <v>0</v>
      </c>
      <c r="F94" s="160">
        <f t="shared" si="14"/>
        <v>0</v>
      </c>
      <c r="G94" s="160">
        <f t="shared" si="14"/>
        <v>0</v>
      </c>
      <c r="H94" s="160">
        <f t="shared" si="14"/>
        <v>0</v>
      </c>
      <c r="I94" s="160">
        <f t="shared" si="14"/>
        <v>0</v>
      </c>
      <c r="J94" s="160">
        <f t="shared" si="14"/>
        <v>0</v>
      </c>
      <c r="K94" s="160">
        <f t="shared" si="14"/>
        <v>0</v>
      </c>
      <c r="L94" s="160">
        <f t="shared" si="14"/>
        <v>0</v>
      </c>
      <c r="M94" s="160">
        <f t="shared" si="14"/>
        <v>0</v>
      </c>
      <c r="N94" s="160">
        <f t="shared" si="14"/>
        <v>0</v>
      </c>
      <c r="O94" s="160">
        <f t="shared" si="14"/>
        <v>0</v>
      </c>
      <c r="P94" s="160">
        <f t="shared" si="14"/>
        <v>0</v>
      </c>
      <c r="Q94" s="160">
        <f t="shared" ref="Q94" si="15">Q74+Q78+Q86+Q91+Q92+Q93</f>
        <v>0</v>
      </c>
      <c r="R94" s="206" t="e">
        <f t="shared" si="11"/>
        <v>#DIV/0!</v>
      </c>
      <c r="S94" s="206" t="e">
        <f t="shared" si="12"/>
        <v>#DIV/0!</v>
      </c>
      <c r="T94" s="207" t="e">
        <f t="shared" si="13"/>
        <v>#DIV/0!</v>
      </c>
    </row>
    <row r="95" spans="2:20" ht="21" x14ac:dyDescent="0.25">
      <c r="B95" s="86"/>
      <c r="C95" s="64" t="s">
        <v>148</v>
      </c>
      <c r="D95" s="64" t="s">
        <v>149</v>
      </c>
      <c r="E95" s="161">
        <f t="shared" ref="E95:P95" si="16">E64+E72+E94</f>
        <v>0</v>
      </c>
      <c r="F95" s="161">
        <f t="shared" si="16"/>
        <v>0</v>
      </c>
      <c r="G95" s="161">
        <f t="shared" si="16"/>
        <v>0</v>
      </c>
      <c r="H95" s="161">
        <f t="shared" si="16"/>
        <v>0</v>
      </c>
      <c r="I95" s="161">
        <f t="shared" si="16"/>
        <v>0</v>
      </c>
      <c r="J95" s="161">
        <f t="shared" si="16"/>
        <v>0</v>
      </c>
      <c r="K95" s="161">
        <f t="shared" si="16"/>
        <v>0</v>
      </c>
      <c r="L95" s="161">
        <f t="shared" si="16"/>
        <v>0</v>
      </c>
      <c r="M95" s="161">
        <f t="shared" si="16"/>
        <v>0</v>
      </c>
      <c r="N95" s="161">
        <f t="shared" si="16"/>
        <v>0</v>
      </c>
      <c r="O95" s="161">
        <f t="shared" si="16"/>
        <v>0</v>
      </c>
      <c r="P95" s="161">
        <f t="shared" si="16"/>
        <v>0</v>
      </c>
      <c r="Q95" s="161">
        <f>Q64+Q72+Q94</f>
        <v>0</v>
      </c>
      <c r="R95" s="206" t="e">
        <f t="shared" si="11"/>
        <v>#DIV/0!</v>
      </c>
      <c r="S95" s="206" t="e">
        <f t="shared" si="12"/>
        <v>#DIV/0!</v>
      </c>
      <c r="T95" s="207" t="e">
        <f t="shared" si="13"/>
        <v>#DIV/0!</v>
      </c>
    </row>
    <row r="96" spans="2:20" hidden="1" x14ac:dyDescent="0.25">
      <c r="J96"/>
      <c r="S96" s="206" t="e">
        <f t="shared" ref="S96:S114" si="17">(L96/H96)-1</f>
        <v>#DIV/0!</v>
      </c>
      <c r="T96" s="207" t="e">
        <f t="shared" ref="T96:T114" si="18">O96/$O$51</f>
        <v>#DIV/0!</v>
      </c>
    </row>
    <row r="97" spans="3:20" ht="13" hidden="1" x14ac:dyDescent="0.3">
      <c r="C97" s="15" t="s">
        <v>202</v>
      </c>
      <c r="D97" s="21" t="s">
        <v>225</v>
      </c>
      <c r="E97" s="17"/>
      <c r="F97" s="17"/>
      <c r="G97" s="17"/>
      <c r="H97" s="16"/>
      <c r="I97" s="16"/>
      <c r="J97" s="11"/>
      <c r="K97" s="11"/>
      <c r="L97" s="11"/>
      <c r="M97" s="11"/>
      <c r="N97" s="11"/>
      <c r="O97" s="11"/>
      <c r="P97" s="11"/>
      <c r="Q97" s="11"/>
      <c r="R97" s="209"/>
      <c r="S97" s="206" t="e">
        <f t="shared" si="17"/>
        <v>#DIV/0!</v>
      </c>
      <c r="T97" s="207" t="e">
        <f t="shared" si="18"/>
        <v>#DIV/0!</v>
      </c>
    </row>
    <row r="98" spans="3:20" hidden="1" x14ac:dyDescent="0.25">
      <c r="J98"/>
      <c r="S98" s="206" t="e">
        <f t="shared" si="17"/>
        <v>#DIV/0!</v>
      </c>
      <c r="T98" s="207" t="e">
        <f t="shared" si="18"/>
        <v>#DIV/0!</v>
      </c>
    </row>
    <row r="99" spans="3:20" hidden="1" x14ac:dyDescent="0.25">
      <c r="J99"/>
      <c r="S99" s="206" t="e">
        <f t="shared" si="17"/>
        <v>#DIV/0!</v>
      </c>
      <c r="T99" s="207" t="e">
        <f t="shared" si="18"/>
        <v>#DIV/0!</v>
      </c>
    </row>
    <row r="100" spans="3:20" hidden="1" x14ac:dyDescent="0.25">
      <c r="J100"/>
      <c r="S100" s="206" t="e">
        <f t="shared" si="17"/>
        <v>#DIV/0!</v>
      </c>
      <c r="T100" s="207" t="e">
        <f t="shared" si="18"/>
        <v>#DIV/0!</v>
      </c>
    </row>
    <row r="101" spans="3:20" ht="46.5" hidden="1" customHeight="1" x14ac:dyDescent="0.25">
      <c r="C101" s="53" t="s">
        <v>150</v>
      </c>
      <c r="D101" s="53" t="s">
        <v>151</v>
      </c>
      <c r="E101" s="63"/>
      <c r="F101" s="63"/>
      <c r="G101" s="63"/>
      <c r="H101" s="54">
        <f t="shared" ref="H101:P101" si="19">H8</f>
        <v>43738</v>
      </c>
      <c r="I101" s="54">
        <f t="shared" si="19"/>
        <v>43830</v>
      </c>
      <c r="J101" s="54">
        <f t="shared" si="19"/>
        <v>43921</v>
      </c>
      <c r="K101" s="54">
        <f t="shared" si="19"/>
        <v>44012</v>
      </c>
      <c r="L101" s="54">
        <f t="shared" si="19"/>
        <v>44104</v>
      </c>
      <c r="M101" s="54">
        <f t="shared" si="19"/>
        <v>44196</v>
      </c>
      <c r="N101" s="54"/>
      <c r="O101" s="54">
        <f t="shared" ref="O101" si="20">O8</f>
        <v>44377</v>
      </c>
      <c r="P101" s="54">
        <f t="shared" si="19"/>
        <v>44469</v>
      </c>
      <c r="Q101" s="54"/>
      <c r="R101" s="210"/>
      <c r="S101" s="206">
        <f t="shared" si="17"/>
        <v>8.3680095111802189E-3</v>
      </c>
      <c r="T101" s="207" t="e">
        <f t="shared" si="18"/>
        <v>#DIV/0!</v>
      </c>
    </row>
    <row r="102" spans="3:20" hidden="1" x14ac:dyDescent="0.25">
      <c r="C102" s="19" t="s">
        <v>152</v>
      </c>
      <c r="D102" s="19" t="s">
        <v>153</v>
      </c>
      <c r="E102" s="129"/>
      <c r="F102" s="129"/>
      <c r="G102" s="129"/>
      <c r="H102" s="55"/>
      <c r="I102" s="56"/>
      <c r="J102" s="56"/>
      <c r="K102" s="56"/>
      <c r="L102" s="56"/>
      <c r="M102" s="56"/>
      <c r="N102" s="56"/>
      <c r="O102" s="56"/>
      <c r="P102" s="56"/>
      <c r="Q102" s="108"/>
      <c r="R102" s="211"/>
      <c r="S102" s="206" t="e">
        <f t="shared" si="17"/>
        <v>#DIV/0!</v>
      </c>
      <c r="T102" s="207" t="e">
        <f t="shared" si="18"/>
        <v>#DIV/0!</v>
      </c>
    </row>
    <row r="103" spans="3:20" hidden="1" x14ac:dyDescent="0.25">
      <c r="C103" s="18" t="s">
        <v>154</v>
      </c>
      <c r="D103" s="18" t="s">
        <v>155</v>
      </c>
      <c r="E103" s="129"/>
      <c r="F103" s="129"/>
      <c r="G103" s="129"/>
      <c r="H103" s="57"/>
      <c r="I103" s="58"/>
      <c r="J103" s="58"/>
      <c r="K103" s="58"/>
      <c r="L103" s="58"/>
      <c r="M103" s="58"/>
      <c r="N103" s="58"/>
      <c r="O103" s="58"/>
      <c r="P103" s="58"/>
      <c r="Q103" s="108"/>
      <c r="R103" s="211"/>
      <c r="S103" s="206" t="e">
        <f t="shared" si="17"/>
        <v>#DIV/0!</v>
      </c>
      <c r="T103" s="207" t="e">
        <f t="shared" si="18"/>
        <v>#DIV/0!</v>
      </c>
    </row>
    <row r="104" spans="3:20" ht="20" hidden="1" x14ac:dyDescent="0.25">
      <c r="C104" s="18" t="s">
        <v>156</v>
      </c>
      <c r="D104" s="18" t="s">
        <v>157</v>
      </c>
      <c r="E104" s="129"/>
      <c r="F104" s="129"/>
      <c r="G104" s="129"/>
      <c r="H104" s="57"/>
      <c r="I104" s="58"/>
      <c r="J104" s="58"/>
      <c r="K104" s="58"/>
      <c r="L104" s="58"/>
      <c r="M104" s="58"/>
      <c r="N104" s="58"/>
      <c r="O104" s="58"/>
      <c r="P104" s="58"/>
      <c r="Q104" s="108"/>
      <c r="R104" s="211"/>
      <c r="S104" s="206" t="e">
        <f t="shared" si="17"/>
        <v>#DIV/0!</v>
      </c>
      <c r="T104" s="207" t="e">
        <f t="shared" si="18"/>
        <v>#DIV/0!</v>
      </c>
    </row>
    <row r="105" spans="3:20" hidden="1" x14ac:dyDescent="0.25">
      <c r="C105" s="18" t="s">
        <v>158</v>
      </c>
      <c r="D105" s="18" t="s">
        <v>159</v>
      </c>
      <c r="E105" s="129"/>
      <c r="F105" s="129"/>
      <c r="G105" s="129"/>
      <c r="H105" s="57"/>
      <c r="I105" s="58"/>
      <c r="J105" s="58"/>
      <c r="K105" s="58"/>
      <c r="L105" s="58"/>
      <c r="M105" s="58"/>
      <c r="N105" s="58"/>
      <c r="O105" s="58"/>
      <c r="P105" s="58"/>
      <c r="Q105" s="108"/>
      <c r="R105" s="211"/>
      <c r="S105" s="206" t="e">
        <f t="shared" si="17"/>
        <v>#DIV/0!</v>
      </c>
      <c r="T105" s="207" t="e">
        <f t="shared" si="18"/>
        <v>#DIV/0!</v>
      </c>
    </row>
    <row r="106" spans="3:20" ht="20" hidden="1" x14ac:dyDescent="0.25">
      <c r="C106" s="18" t="s">
        <v>160</v>
      </c>
      <c r="D106" s="18" t="s">
        <v>161</v>
      </c>
      <c r="E106" s="129"/>
      <c r="F106" s="129"/>
      <c r="G106" s="129"/>
      <c r="H106" s="57"/>
      <c r="I106" s="58"/>
      <c r="J106" s="58"/>
      <c r="K106" s="58"/>
      <c r="L106" s="58"/>
      <c r="M106" s="58"/>
      <c r="N106" s="58"/>
      <c r="O106" s="58"/>
      <c r="P106" s="58"/>
      <c r="Q106" s="108"/>
      <c r="R106" s="211"/>
      <c r="S106" s="206" t="e">
        <f t="shared" si="17"/>
        <v>#DIV/0!</v>
      </c>
      <c r="T106" s="207" t="e">
        <f t="shared" si="18"/>
        <v>#DIV/0!</v>
      </c>
    </row>
    <row r="107" spans="3:20" ht="20" hidden="1" x14ac:dyDescent="0.25">
      <c r="C107" s="18" t="s">
        <v>162</v>
      </c>
      <c r="D107" s="18" t="s">
        <v>163</v>
      </c>
      <c r="E107" s="129"/>
      <c r="F107" s="129"/>
      <c r="G107" s="129"/>
      <c r="H107" s="57"/>
      <c r="I107" s="58"/>
      <c r="J107" s="58"/>
      <c r="K107" s="58"/>
      <c r="L107" s="58"/>
      <c r="M107" s="58"/>
      <c r="N107" s="58"/>
      <c r="O107" s="58"/>
      <c r="P107" s="58"/>
      <c r="Q107" s="108"/>
      <c r="R107" s="211"/>
      <c r="S107" s="206" t="e">
        <f t="shared" si="17"/>
        <v>#DIV/0!</v>
      </c>
      <c r="T107" s="207" t="e">
        <f t="shared" si="18"/>
        <v>#DIV/0!</v>
      </c>
    </row>
    <row r="108" spans="3:20" ht="20" hidden="1" x14ac:dyDescent="0.25">
      <c r="C108" s="18" t="s">
        <v>164</v>
      </c>
      <c r="D108" s="18" t="s">
        <v>165</v>
      </c>
      <c r="E108" s="129"/>
      <c r="F108" s="129"/>
      <c r="G108" s="129"/>
      <c r="H108" s="57"/>
      <c r="I108" s="58"/>
      <c r="J108" s="58"/>
      <c r="K108" s="58"/>
      <c r="L108" s="58"/>
      <c r="M108" s="58"/>
      <c r="N108" s="58"/>
      <c r="O108" s="58"/>
      <c r="P108" s="58"/>
      <c r="Q108" s="108"/>
      <c r="R108" s="211"/>
      <c r="S108" s="206" t="e">
        <f t="shared" si="17"/>
        <v>#DIV/0!</v>
      </c>
      <c r="T108" s="207" t="e">
        <f t="shared" si="18"/>
        <v>#DIV/0!</v>
      </c>
    </row>
    <row r="109" spans="3:20" hidden="1" x14ac:dyDescent="0.25">
      <c r="C109" s="18" t="s">
        <v>166</v>
      </c>
      <c r="D109" s="18" t="s">
        <v>167</v>
      </c>
      <c r="E109" s="129"/>
      <c r="F109" s="129"/>
      <c r="G109" s="129"/>
      <c r="H109" s="10"/>
      <c r="I109" s="9"/>
      <c r="J109" s="9"/>
      <c r="K109" s="9"/>
      <c r="L109" s="9"/>
      <c r="M109" s="9"/>
      <c r="N109" s="9"/>
      <c r="O109" s="9"/>
      <c r="P109" s="9"/>
      <c r="Q109" s="109"/>
      <c r="R109" s="212"/>
      <c r="S109" s="206" t="e">
        <f t="shared" si="17"/>
        <v>#DIV/0!</v>
      </c>
      <c r="T109" s="207" t="e">
        <f t="shared" si="18"/>
        <v>#DIV/0!</v>
      </c>
    </row>
    <row r="110" spans="3:20" ht="30" hidden="1" x14ac:dyDescent="0.25">
      <c r="C110" s="18" t="s">
        <v>168</v>
      </c>
      <c r="D110" s="18" t="s">
        <v>169</v>
      </c>
      <c r="E110" s="129"/>
      <c r="F110" s="129"/>
      <c r="G110" s="129"/>
      <c r="H110" s="10"/>
      <c r="I110" s="9"/>
      <c r="J110" s="9"/>
      <c r="K110" s="9"/>
      <c r="L110" s="9"/>
      <c r="M110" s="9"/>
      <c r="N110" s="9"/>
      <c r="O110" s="9"/>
      <c r="P110" s="9"/>
      <c r="Q110" s="109"/>
      <c r="R110" s="212"/>
      <c r="S110" s="206" t="e">
        <f t="shared" si="17"/>
        <v>#DIV/0!</v>
      </c>
      <c r="T110" s="207" t="e">
        <f t="shared" si="18"/>
        <v>#DIV/0!</v>
      </c>
    </row>
    <row r="111" spans="3:20" ht="20" hidden="1" x14ac:dyDescent="0.25">
      <c r="C111" s="18" t="s">
        <v>170</v>
      </c>
      <c r="D111" s="18" t="s">
        <v>171</v>
      </c>
      <c r="E111" s="129"/>
      <c r="F111" s="129"/>
      <c r="G111" s="129"/>
      <c r="H111" s="10"/>
      <c r="I111" s="9"/>
      <c r="J111" s="9"/>
      <c r="K111" s="9"/>
      <c r="L111" s="9"/>
      <c r="M111" s="9"/>
      <c r="N111" s="9"/>
      <c r="O111" s="9"/>
      <c r="P111" s="9"/>
      <c r="Q111" s="109"/>
      <c r="R111" s="212"/>
      <c r="S111" s="206" t="e">
        <f t="shared" si="17"/>
        <v>#DIV/0!</v>
      </c>
      <c r="T111" s="207" t="e">
        <f t="shared" si="18"/>
        <v>#DIV/0!</v>
      </c>
    </row>
    <row r="112" spans="3:20" hidden="1" x14ac:dyDescent="0.25">
      <c r="C112" s="18" t="s">
        <v>172</v>
      </c>
      <c r="D112" s="18" t="s">
        <v>173</v>
      </c>
      <c r="E112" s="129"/>
      <c r="F112" s="129"/>
      <c r="G112" s="129"/>
      <c r="H112" s="10"/>
      <c r="I112" s="9"/>
      <c r="J112" s="9"/>
      <c r="K112" s="9"/>
      <c r="L112" s="9"/>
      <c r="M112" s="9"/>
      <c r="N112" s="9"/>
      <c r="O112" s="9"/>
      <c r="P112" s="9"/>
      <c r="Q112" s="109"/>
      <c r="R112" s="212"/>
      <c r="S112" s="206" t="e">
        <f t="shared" si="17"/>
        <v>#DIV/0!</v>
      </c>
      <c r="T112" s="207" t="e">
        <f t="shared" si="18"/>
        <v>#DIV/0!</v>
      </c>
    </row>
    <row r="113" spans="19:20" hidden="1" x14ac:dyDescent="0.25">
      <c r="S113" s="206" t="e">
        <f t="shared" si="17"/>
        <v>#DIV/0!</v>
      </c>
      <c r="T113" s="207" t="e">
        <f t="shared" si="18"/>
        <v>#DIV/0!</v>
      </c>
    </row>
    <row r="114" spans="19:20" hidden="1" x14ac:dyDescent="0.25">
      <c r="S114" s="206" t="e">
        <f t="shared" si="17"/>
        <v>#DIV/0!</v>
      </c>
      <c r="T114" s="207" t="e">
        <f t="shared" si="18"/>
        <v>#DIV/0!</v>
      </c>
    </row>
  </sheetData>
  <sheetProtection insertColumns="0" deleteColumns="0" deleteRows="0"/>
  <phoneticPr fontId="5" type="noConversion"/>
  <conditionalFormatting sqref="E95:Q95">
    <cfRule type="cellIs" dxfId="0" priority="5" stopIfTrue="1" operator="notEqual">
      <formula>E51</formula>
    </cfRule>
  </conditionalFormatting>
  <pageMargins left="0.25" right="0.25" top="0.75" bottom="0.75" header="0.3" footer="0.3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theme="5" tint="0.79998168889431442"/>
    <pageSetUpPr fitToPage="1"/>
  </sheetPr>
  <dimension ref="B1:AA38"/>
  <sheetViews>
    <sheetView view="pageBreakPreview" zoomScale="85" zoomScaleSheetLayoutView="85" workbookViewId="0">
      <pane xSplit="4" ySplit="8" topLeftCell="E12" activePane="bottomRight" state="frozen"/>
      <selection pane="topRight" activeCell="E1" sqref="E1"/>
      <selection pane="bottomLeft" activeCell="A10" sqref="A10"/>
      <selection pane="bottomRight" activeCell="C43" sqref="C43"/>
    </sheetView>
  </sheetViews>
  <sheetFormatPr defaultRowHeight="12.5" outlineLevelCol="1" x14ac:dyDescent="0.25"/>
  <cols>
    <col min="1" max="1" width="1.7265625" customWidth="1"/>
    <col min="2" max="2" width="4.54296875" hidden="1" customWidth="1"/>
    <col min="3" max="3" width="29.453125" style="128" customWidth="1"/>
    <col min="4" max="4" width="24.81640625" customWidth="1"/>
    <col min="5" max="5" width="8.453125" customWidth="1" outlineLevel="1"/>
    <col min="6" max="8" width="8.453125" hidden="1" customWidth="1" outlineLevel="1"/>
    <col min="9" max="9" width="9.1796875" customWidth="1" outlineLevel="1"/>
    <col min="10" max="10" width="8.453125" hidden="1" customWidth="1" outlineLevel="1"/>
    <col min="11" max="11" width="8.453125" customWidth="1" outlineLevel="1"/>
    <col min="12" max="12" width="8.453125" hidden="1" customWidth="1" outlineLevel="1"/>
    <col min="13" max="13" width="8.453125" customWidth="1" outlineLevel="1"/>
    <col min="14" max="14" width="9.7265625" hidden="1" customWidth="1" outlineLevel="1"/>
    <col min="15" max="15" width="11.1796875" customWidth="1"/>
    <col min="16" max="17" width="8.453125" hidden="1" customWidth="1"/>
    <col min="18" max="19" width="11.453125" style="375" hidden="1" customWidth="1"/>
    <col min="20" max="20" width="9.1796875" style="375" hidden="1" customWidth="1"/>
    <col min="21" max="21" width="8.7265625" style="189"/>
    <col min="27" max="27" width="10.26953125" customWidth="1"/>
  </cols>
  <sheetData>
    <row r="1" spans="3:23" ht="13" x14ac:dyDescent="0.3">
      <c r="C1" s="193" t="s">
        <v>519</v>
      </c>
    </row>
    <row r="3" spans="3:23" s="175" customFormat="1" ht="11.5" x14ac:dyDescent="0.25">
      <c r="C3" s="200" t="s">
        <v>307</v>
      </c>
      <c r="D3" s="199" t="str">
        <f>'Balance '!D3</f>
        <v>заполнить</v>
      </c>
      <c r="N3" s="185"/>
      <c r="R3" s="376"/>
      <c r="S3" s="376"/>
      <c r="T3" s="376"/>
      <c r="U3" s="186"/>
    </row>
    <row r="4" spans="3:23" s="175" customFormat="1" ht="11.5" x14ac:dyDescent="0.25">
      <c r="C4" s="200" t="s">
        <v>405</v>
      </c>
      <c r="D4" s="199" t="str">
        <f>'Balance '!D4</f>
        <v>заполнить</v>
      </c>
      <c r="R4" s="376"/>
      <c r="S4" s="376"/>
      <c r="T4" s="376"/>
      <c r="U4" s="186"/>
    </row>
    <row r="5" spans="3:23" s="175" customFormat="1" ht="23" x14ac:dyDescent="0.25">
      <c r="C5" s="200" t="s">
        <v>407</v>
      </c>
      <c r="D5" s="199" t="str">
        <f>'Balance '!D5</f>
        <v>заполнить</v>
      </c>
      <c r="R5" s="376"/>
      <c r="S5" s="376"/>
      <c r="T5" s="376"/>
      <c r="U5" s="186"/>
    </row>
    <row r="6" spans="3:23" ht="14" x14ac:dyDescent="0.3">
      <c r="C6" s="159"/>
      <c r="D6" s="2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3:23" x14ac:dyDescent="0.25">
      <c r="C7" s="192" t="s">
        <v>518</v>
      </c>
      <c r="D7" s="85" t="s">
        <v>0</v>
      </c>
      <c r="E7" s="86"/>
      <c r="F7" s="86"/>
      <c r="G7" s="86"/>
      <c r="H7" s="86"/>
      <c r="I7" s="86"/>
      <c r="J7" s="86"/>
      <c r="K7" s="86" t="s">
        <v>292</v>
      </c>
      <c r="L7" s="86"/>
      <c r="M7" s="86"/>
      <c r="N7" s="86"/>
      <c r="O7" s="86"/>
      <c r="P7" s="86"/>
      <c r="Q7" s="86"/>
    </row>
    <row r="8" spans="3:23" ht="21" x14ac:dyDescent="0.25">
      <c r="C8" s="77" t="s">
        <v>174</v>
      </c>
      <c r="D8" s="77" t="s">
        <v>175</v>
      </c>
      <c r="E8" s="158">
        <f>'Balance '!E8</f>
        <v>43465</v>
      </c>
      <c r="F8" s="158">
        <f>'Balance '!F8</f>
        <v>43555</v>
      </c>
      <c r="G8" s="158">
        <f>'Balance '!G8</f>
        <v>43646</v>
      </c>
      <c r="H8" s="158">
        <f>'Balance '!H8</f>
        <v>43738</v>
      </c>
      <c r="I8" s="158">
        <f>'Balance '!I8</f>
        <v>43830</v>
      </c>
      <c r="J8" s="158">
        <f>'Balance '!J8</f>
        <v>43921</v>
      </c>
      <c r="K8" s="158">
        <f>'Balance '!K8</f>
        <v>44012</v>
      </c>
      <c r="L8" s="158">
        <f>'Balance '!L8</f>
        <v>44104</v>
      </c>
      <c r="M8" s="158">
        <f>'Balance '!M8</f>
        <v>44196</v>
      </c>
      <c r="N8" s="158">
        <f>'Balance '!N8</f>
        <v>44286</v>
      </c>
      <c r="O8" s="158">
        <f>'Balance '!O8</f>
        <v>44377</v>
      </c>
      <c r="P8" s="158">
        <f>'Balance '!P8</f>
        <v>44469</v>
      </c>
      <c r="Q8" s="158">
        <f>'Balance '!Q8</f>
        <v>44561</v>
      </c>
      <c r="R8" s="99" t="s">
        <v>539</v>
      </c>
      <c r="S8" s="99" t="s">
        <v>541</v>
      </c>
      <c r="T8" s="99" t="s">
        <v>301</v>
      </c>
    </row>
    <row r="9" spans="3:23" ht="20" x14ac:dyDescent="0.25">
      <c r="C9" s="13" t="s">
        <v>534</v>
      </c>
      <c r="D9" s="13" t="s">
        <v>535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106" t="e">
        <f>(M9/I9)-1</f>
        <v>#DIV/0!</v>
      </c>
      <c r="S9" s="106" t="e">
        <f>(O9/K9)-1</f>
        <v>#DIV/0!</v>
      </c>
      <c r="T9" s="377" t="e">
        <f>O9/$O$9</f>
        <v>#DIV/0!</v>
      </c>
    </row>
    <row r="10" spans="3:23" hidden="1" x14ac:dyDescent="0.25">
      <c r="C10" s="13" t="s">
        <v>203</v>
      </c>
      <c r="D10" s="13" t="s">
        <v>234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106" t="e">
        <f t="shared" ref="R10:R38" si="0">(M10/I10)-1</f>
        <v>#DIV/0!</v>
      </c>
      <c r="S10" s="106" t="e">
        <f t="shared" ref="S10:S33" si="1">(O10/K10)-1</f>
        <v>#DIV/0!</v>
      </c>
      <c r="T10" s="107" t="e">
        <f t="shared" ref="T10:T11" si="2">Q10/$Q$9</f>
        <v>#DIV/0!</v>
      </c>
    </row>
    <row r="11" spans="3:23" hidden="1" x14ac:dyDescent="0.25">
      <c r="C11" s="13" t="s">
        <v>204</v>
      </c>
      <c r="D11" s="13" t="s">
        <v>235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106" t="e">
        <f t="shared" si="0"/>
        <v>#DIV/0!</v>
      </c>
      <c r="S11" s="106" t="e">
        <f t="shared" si="1"/>
        <v>#DIV/0!</v>
      </c>
      <c r="T11" s="107" t="e">
        <f t="shared" si="2"/>
        <v>#DIV/0!</v>
      </c>
    </row>
    <row r="12" spans="3:23" ht="20" x14ac:dyDescent="0.25">
      <c r="C12" s="13" t="s">
        <v>176</v>
      </c>
      <c r="D12" s="13" t="s">
        <v>177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106" t="e">
        <f>(M12/I12)-1</f>
        <v>#DIV/0!</v>
      </c>
      <c r="S12" s="106" t="e">
        <f t="shared" si="1"/>
        <v>#DIV/0!</v>
      </c>
      <c r="T12" s="107" t="e">
        <f>O12/$O$9</f>
        <v>#DIV/0!</v>
      </c>
    </row>
    <row r="13" spans="3:23" hidden="1" x14ac:dyDescent="0.25">
      <c r="C13" s="13" t="s">
        <v>203</v>
      </c>
      <c r="D13" s="13" t="s">
        <v>234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106" t="e">
        <f t="shared" si="0"/>
        <v>#DIV/0!</v>
      </c>
      <c r="S13" s="106" t="e">
        <f t="shared" si="1"/>
        <v>#DIV/0!</v>
      </c>
      <c r="T13" s="107" t="e">
        <f t="shared" ref="T13:T33" si="3">O13/$O$9</f>
        <v>#DIV/0!</v>
      </c>
    </row>
    <row r="14" spans="3:23" hidden="1" x14ac:dyDescent="0.25">
      <c r="C14" s="13" t="s">
        <v>204</v>
      </c>
      <c r="D14" s="13" t="s">
        <v>235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106" t="e">
        <f t="shared" si="0"/>
        <v>#DIV/0!</v>
      </c>
      <c r="S14" s="106" t="e">
        <f t="shared" si="1"/>
        <v>#DIV/0!</v>
      </c>
      <c r="T14" s="107" t="e">
        <f t="shared" si="3"/>
        <v>#DIV/0!</v>
      </c>
    </row>
    <row r="15" spans="3:23" x14ac:dyDescent="0.25">
      <c r="C15" s="74" t="s">
        <v>178</v>
      </c>
      <c r="D15" s="74" t="s">
        <v>179</v>
      </c>
      <c r="E15" s="75">
        <f t="shared" ref="E15:P15" si="4">E9-E12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ref="Q15" si="5">Q9-Q12</f>
        <v>0</v>
      </c>
      <c r="R15" s="106" t="e">
        <f t="shared" si="0"/>
        <v>#DIV/0!</v>
      </c>
      <c r="S15" s="106" t="e">
        <f t="shared" si="1"/>
        <v>#DIV/0!</v>
      </c>
      <c r="T15" s="107" t="e">
        <f t="shared" si="3"/>
        <v>#DIV/0!</v>
      </c>
    </row>
    <row r="16" spans="3:23" x14ac:dyDescent="0.25">
      <c r="C16" s="13" t="s">
        <v>180</v>
      </c>
      <c r="D16" s="13" t="s">
        <v>181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106" t="e">
        <f t="shared" si="0"/>
        <v>#DIV/0!</v>
      </c>
      <c r="S16" s="106" t="e">
        <f t="shared" si="1"/>
        <v>#DIV/0!</v>
      </c>
      <c r="T16" s="107" t="e">
        <f t="shared" si="3"/>
        <v>#DIV/0!</v>
      </c>
      <c r="W16" s="98"/>
    </row>
    <row r="17" spans="3:27" ht="13" x14ac:dyDescent="0.3">
      <c r="C17" s="167" t="s">
        <v>302</v>
      </c>
      <c r="D17" s="167" t="s">
        <v>305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 t="e">
        <f t="shared" si="0"/>
        <v>#DIV/0!</v>
      </c>
      <c r="S17" s="169" t="e">
        <f t="shared" si="1"/>
        <v>#DIV/0!</v>
      </c>
      <c r="T17" s="170" t="e">
        <f t="shared" si="3"/>
        <v>#DIV/0!</v>
      </c>
      <c r="U17" s="378" t="s">
        <v>517</v>
      </c>
      <c r="V17" s="379"/>
      <c r="W17" s="379"/>
      <c r="X17" s="379"/>
      <c r="Y17" s="379"/>
      <c r="Z17" s="379"/>
      <c r="AA17" s="379"/>
    </row>
    <row r="18" spans="3:27" x14ac:dyDescent="0.25">
      <c r="C18" s="13" t="s">
        <v>304</v>
      </c>
      <c r="D18" s="13" t="s">
        <v>182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106" t="e">
        <f t="shared" si="0"/>
        <v>#DIV/0!</v>
      </c>
      <c r="S18" s="106" t="e">
        <f t="shared" si="1"/>
        <v>#DIV/0!</v>
      </c>
      <c r="T18" s="107" t="e">
        <f t="shared" si="3"/>
        <v>#DIV/0!</v>
      </c>
    </row>
    <row r="19" spans="3:27" x14ac:dyDescent="0.25">
      <c r="C19" s="74" t="s">
        <v>183</v>
      </c>
      <c r="D19" s="74" t="s">
        <v>184</v>
      </c>
      <c r="E19" s="75">
        <f t="shared" ref="E19:P19" si="6">E15-E16-E18</f>
        <v>0</v>
      </c>
      <c r="F19" s="75">
        <f t="shared" si="6"/>
        <v>0</v>
      </c>
      <c r="G19" s="75">
        <f t="shared" si="6"/>
        <v>0</v>
      </c>
      <c r="H19" s="75">
        <f t="shared" si="6"/>
        <v>0</v>
      </c>
      <c r="I19" s="75">
        <f t="shared" si="6"/>
        <v>0</v>
      </c>
      <c r="J19" s="75">
        <f t="shared" si="6"/>
        <v>0</v>
      </c>
      <c r="K19" s="75">
        <f t="shared" si="6"/>
        <v>0</v>
      </c>
      <c r="L19" s="75">
        <f t="shared" si="6"/>
        <v>0</v>
      </c>
      <c r="M19" s="75">
        <f t="shared" si="6"/>
        <v>0</v>
      </c>
      <c r="N19" s="75">
        <f t="shared" si="6"/>
        <v>0</v>
      </c>
      <c r="O19" s="75">
        <f t="shared" si="6"/>
        <v>0</v>
      </c>
      <c r="P19" s="75">
        <f t="shared" si="6"/>
        <v>0</v>
      </c>
      <c r="Q19" s="75">
        <f t="shared" ref="Q19" si="7">Q15-Q16-Q18</f>
        <v>0</v>
      </c>
      <c r="R19" s="106" t="e">
        <f>(M19/I19)-1</f>
        <v>#DIV/0!</v>
      </c>
      <c r="S19" s="106" t="e">
        <f t="shared" si="1"/>
        <v>#DIV/0!</v>
      </c>
      <c r="T19" s="107" t="e">
        <f t="shared" si="3"/>
        <v>#DIV/0!</v>
      </c>
    </row>
    <row r="20" spans="3:27" x14ac:dyDescent="0.25">
      <c r="C20" s="12" t="s">
        <v>205</v>
      </c>
      <c r="D20" s="12" t="s">
        <v>232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106" t="e">
        <f t="shared" si="0"/>
        <v>#DIV/0!</v>
      </c>
      <c r="S20" s="106" t="e">
        <f t="shared" si="1"/>
        <v>#DIV/0!</v>
      </c>
      <c r="T20" s="107" t="e">
        <f t="shared" si="3"/>
        <v>#DIV/0!</v>
      </c>
    </row>
    <row r="21" spans="3:27" x14ac:dyDescent="0.25">
      <c r="C21" s="13" t="s">
        <v>185</v>
      </c>
      <c r="D21" s="13" t="s">
        <v>186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106" t="e">
        <f t="shared" si="0"/>
        <v>#DIV/0!</v>
      </c>
      <c r="S21" s="106" t="e">
        <f t="shared" si="1"/>
        <v>#DIV/0!</v>
      </c>
      <c r="T21" s="107" t="e">
        <f t="shared" si="3"/>
        <v>#DIV/0!</v>
      </c>
    </row>
    <row r="22" spans="3:27" x14ac:dyDescent="0.25">
      <c r="C22" s="13" t="s">
        <v>187</v>
      </c>
      <c r="D22" s="13" t="s">
        <v>188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106" t="e">
        <f t="shared" si="0"/>
        <v>#DIV/0!</v>
      </c>
      <c r="S22" s="106" t="e">
        <f t="shared" si="1"/>
        <v>#DIV/0!</v>
      </c>
      <c r="T22" s="107" t="e">
        <f t="shared" si="3"/>
        <v>#DIV/0!</v>
      </c>
    </row>
    <row r="23" spans="3:27" ht="20" x14ac:dyDescent="0.25">
      <c r="C23" s="13" t="s">
        <v>189</v>
      </c>
      <c r="D23" s="13" t="s">
        <v>190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106" t="e">
        <f t="shared" si="0"/>
        <v>#DIV/0!</v>
      </c>
      <c r="S23" s="106" t="e">
        <f t="shared" si="1"/>
        <v>#DIV/0!</v>
      </c>
      <c r="T23" s="107" t="e">
        <f t="shared" si="3"/>
        <v>#DIV/0!</v>
      </c>
    </row>
    <row r="24" spans="3:27" ht="13" customHeight="1" x14ac:dyDescent="0.25">
      <c r="C24" s="13" t="s">
        <v>206</v>
      </c>
      <c r="D24" s="13" t="s">
        <v>247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106" t="e">
        <f t="shared" si="0"/>
        <v>#DIV/0!</v>
      </c>
      <c r="S24" s="106" t="e">
        <f t="shared" si="1"/>
        <v>#DIV/0!</v>
      </c>
      <c r="T24" s="107" t="e">
        <f t="shared" si="3"/>
        <v>#DIV/0!</v>
      </c>
      <c r="U24" s="190" t="s">
        <v>408</v>
      </c>
      <c r="V24" s="23"/>
      <c r="W24" s="23"/>
      <c r="X24" s="23"/>
      <c r="Y24" s="23"/>
      <c r="Z24" s="23"/>
      <c r="AA24" s="23"/>
    </row>
    <row r="25" spans="3:27" ht="13" x14ac:dyDescent="0.3">
      <c r="C25" s="167" t="s">
        <v>303</v>
      </c>
      <c r="D25" s="167" t="s">
        <v>306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 t="e">
        <f t="shared" si="0"/>
        <v>#DIV/0!</v>
      </c>
      <c r="S25" s="169" t="e">
        <f t="shared" si="1"/>
        <v>#DIV/0!</v>
      </c>
      <c r="T25" s="170" t="e">
        <f t="shared" si="3"/>
        <v>#DIV/0!</v>
      </c>
      <c r="U25" s="378" t="s">
        <v>516</v>
      </c>
      <c r="V25" s="379"/>
      <c r="W25" s="379"/>
      <c r="X25" s="379"/>
      <c r="Y25" s="379"/>
      <c r="Z25" s="379"/>
      <c r="AA25" s="379"/>
    </row>
    <row r="26" spans="3:27" x14ac:dyDescent="0.25">
      <c r="C26" s="13" t="s">
        <v>207</v>
      </c>
      <c r="D26" s="13" t="s">
        <v>248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106" t="e">
        <f t="shared" si="0"/>
        <v>#DIV/0!</v>
      </c>
      <c r="S26" s="106" t="e">
        <f t="shared" si="1"/>
        <v>#DIV/0!</v>
      </c>
      <c r="T26" s="107" t="e">
        <f t="shared" si="3"/>
        <v>#DIV/0!</v>
      </c>
    </row>
    <row r="27" spans="3:27" x14ac:dyDescent="0.25">
      <c r="C27" s="74" t="s">
        <v>191</v>
      </c>
      <c r="D27" s="74" t="s">
        <v>192</v>
      </c>
      <c r="E27" s="75">
        <f t="shared" ref="E27" si="8">E19+E21+E23+E24-E22-E26+E20</f>
        <v>0</v>
      </c>
      <c r="F27" s="75">
        <f t="shared" ref="F27:P27" si="9">F19+F21+F23+F24-F22-F26</f>
        <v>0</v>
      </c>
      <c r="G27" s="75">
        <f t="shared" si="9"/>
        <v>0</v>
      </c>
      <c r="H27" s="75">
        <f t="shared" si="9"/>
        <v>0</v>
      </c>
      <c r="I27" s="75">
        <f t="shared" si="9"/>
        <v>0</v>
      </c>
      <c r="J27" s="75">
        <f t="shared" si="9"/>
        <v>0</v>
      </c>
      <c r="K27" s="75">
        <f t="shared" si="9"/>
        <v>0</v>
      </c>
      <c r="L27" s="75">
        <f t="shared" si="9"/>
        <v>0</v>
      </c>
      <c r="M27" s="75">
        <f t="shared" si="9"/>
        <v>0</v>
      </c>
      <c r="N27" s="75">
        <f t="shared" si="9"/>
        <v>0</v>
      </c>
      <c r="O27" s="75">
        <f t="shared" si="9"/>
        <v>0</v>
      </c>
      <c r="P27" s="75">
        <f t="shared" si="9"/>
        <v>0</v>
      </c>
      <c r="Q27" s="75">
        <f t="shared" ref="Q27" si="10">Q19+Q21+Q23+Q24-Q22-Q26</f>
        <v>0</v>
      </c>
      <c r="R27" s="106" t="e">
        <f t="shared" si="0"/>
        <v>#DIV/0!</v>
      </c>
      <c r="S27" s="106" t="e">
        <f t="shared" si="1"/>
        <v>#DIV/0!</v>
      </c>
      <c r="T27" s="107" t="e">
        <f t="shared" si="3"/>
        <v>#DIV/0!</v>
      </c>
      <c r="U27" s="191"/>
    </row>
    <row r="28" spans="3:27" x14ac:dyDescent="0.25">
      <c r="C28" s="14" t="s">
        <v>18</v>
      </c>
      <c r="D28" s="14" t="s">
        <v>19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106" t="e">
        <f t="shared" si="0"/>
        <v>#DIV/0!</v>
      </c>
      <c r="S28" s="106" t="e">
        <f t="shared" si="1"/>
        <v>#DIV/0!</v>
      </c>
      <c r="T28" s="107" t="e">
        <f t="shared" si="3"/>
        <v>#DIV/0!</v>
      </c>
    </row>
    <row r="29" spans="3:27" x14ac:dyDescent="0.25">
      <c r="C29" s="14" t="s">
        <v>111</v>
      </c>
      <c r="D29" s="14" t="s">
        <v>193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106" t="e">
        <f t="shared" si="0"/>
        <v>#DIV/0!</v>
      </c>
      <c r="S29" s="106" t="e">
        <f t="shared" si="1"/>
        <v>#DIV/0!</v>
      </c>
      <c r="T29" s="107" t="e">
        <f t="shared" si="3"/>
        <v>#DIV/0!</v>
      </c>
      <c r="V29" s="98"/>
    </row>
    <row r="30" spans="3:27" x14ac:dyDescent="0.25">
      <c r="C30" s="14" t="s">
        <v>194</v>
      </c>
      <c r="D30" s="14" t="s">
        <v>195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106" t="e">
        <f t="shared" si="0"/>
        <v>#DIV/0!</v>
      </c>
      <c r="S30" s="106" t="e">
        <f t="shared" si="1"/>
        <v>#DIV/0!</v>
      </c>
      <c r="T30" s="107" t="e">
        <f t="shared" si="3"/>
        <v>#DIV/0!</v>
      </c>
    </row>
    <row r="31" spans="3:27" ht="19.5" customHeight="1" x14ac:dyDescent="0.25">
      <c r="C31" s="22" t="s">
        <v>196</v>
      </c>
      <c r="D31" s="22" t="s">
        <v>197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106" t="e">
        <f t="shared" si="0"/>
        <v>#DIV/0!</v>
      </c>
      <c r="S31" s="106" t="e">
        <f t="shared" si="1"/>
        <v>#DIV/0!</v>
      </c>
      <c r="T31" s="107" t="e">
        <f t="shared" si="3"/>
        <v>#DIV/0!</v>
      </c>
    </row>
    <row r="32" spans="3:27" x14ac:dyDescent="0.25">
      <c r="C32" s="13" t="s">
        <v>208</v>
      </c>
      <c r="D32" s="13" t="s">
        <v>233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106" t="e">
        <f t="shared" si="0"/>
        <v>#DIV/0!</v>
      </c>
      <c r="S32" s="106" t="e">
        <f t="shared" si="1"/>
        <v>#DIV/0!</v>
      </c>
      <c r="T32" s="107" t="e">
        <f t="shared" si="3"/>
        <v>#DIV/0!</v>
      </c>
    </row>
    <row r="33" spans="3:20" ht="20" x14ac:dyDescent="0.25">
      <c r="C33" s="74" t="s">
        <v>198</v>
      </c>
      <c r="D33" s="74" t="s">
        <v>199</v>
      </c>
      <c r="E33" s="75">
        <f t="shared" ref="E33:P33" si="11">E27+E28-E29-E30-E32-E31</f>
        <v>0</v>
      </c>
      <c r="F33" s="75">
        <f t="shared" si="11"/>
        <v>0</v>
      </c>
      <c r="G33" s="75">
        <f t="shared" si="11"/>
        <v>0</v>
      </c>
      <c r="H33" s="75">
        <f t="shared" si="11"/>
        <v>0</v>
      </c>
      <c r="I33" s="75">
        <f t="shared" si="11"/>
        <v>0</v>
      </c>
      <c r="J33" s="75">
        <f t="shared" si="11"/>
        <v>0</v>
      </c>
      <c r="K33" s="75">
        <f t="shared" si="11"/>
        <v>0</v>
      </c>
      <c r="L33" s="75">
        <f t="shared" si="11"/>
        <v>0</v>
      </c>
      <c r="M33" s="75">
        <f t="shared" si="11"/>
        <v>0</v>
      </c>
      <c r="N33" s="75">
        <f t="shared" si="11"/>
        <v>0</v>
      </c>
      <c r="O33" s="75">
        <f t="shared" si="11"/>
        <v>0</v>
      </c>
      <c r="P33" s="75">
        <f t="shared" si="11"/>
        <v>0</v>
      </c>
      <c r="Q33" s="75">
        <f t="shared" ref="Q33" si="12">Q27+Q28-Q29-Q30-Q32-Q31</f>
        <v>0</v>
      </c>
      <c r="R33" s="106" t="e">
        <f t="shared" si="0"/>
        <v>#DIV/0!</v>
      </c>
      <c r="S33" s="106" t="e">
        <f t="shared" si="1"/>
        <v>#DIV/0!</v>
      </c>
      <c r="T33" s="107" t="e">
        <f t="shared" si="3"/>
        <v>#DIV/0!</v>
      </c>
    </row>
    <row r="34" spans="3:20" ht="20" hidden="1" x14ac:dyDescent="0.25">
      <c r="C34" s="13" t="s">
        <v>200</v>
      </c>
      <c r="D34" s="13" t="s">
        <v>201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110"/>
      <c r="Q34" s="110"/>
      <c r="R34" s="375" t="e">
        <f t="shared" si="0"/>
        <v>#DIV/0!</v>
      </c>
      <c r="S34" s="375" t="e">
        <f t="shared" ref="S34:S38" si="13">(Q34/M34)-1</f>
        <v>#DIV/0!</v>
      </c>
    </row>
    <row r="35" spans="3:20" hidden="1" x14ac:dyDescent="0.25">
      <c r="C35" s="13" t="s">
        <v>209</v>
      </c>
      <c r="D35" s="13" t="s">
        <v>226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111"/>
      <c r="Q35" s="111"/>
      <c r="R35" s="375" t="e">
        <f t="shared" si="0"/>
        <v>#DIV/0!</v>
      </c>
      <c r="S35" s="375" t="e">
        <f t="shared" si="13"/>
        <v>#DIV/0!</v>
      </c>
    </row>
    <row r="36" spans="3:20" hidden="1" x14ac:dyDescent="0.25">
      <c r="C36" s="13"/>
      <c r="D36" s="1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110"/>
      <c r="Q36" s="110"/>
      <c r="R36" s="375" t="e">
        <f t="shared" si="0"/>
        <v>#DIV/0!</v>
      </c>
      <c r="S36" s="375" t="e">
        <f t="shared" si="13"/>
        <v>#DIV/0!</v>
      </c>
    </row>
    <row r="37" spans="3:20" hidden="1" x14ac:dyDescent="0.25">
      <c r="C37" s="13"/>
      <c r="D37" s="1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110"/>
      <c r="Q37" s="110"/>
      <c r="R37" s="375" t="e">
        <f t="shared" si="0"/>
        <v>#DIV/0!</v>
      </c>
      <c r="S37" s="375" t="e">
        <f t="shared" si="13"/>
        <v>#DIV/0!</v>
      </c>
    </row>
    <row r="38" spans="3:20" hidden="1" x14ac:dyDescent="0.25">
      <c r="C38" s="13"/>
      <c r="D38" s="1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110"/>
      <c r="Q38" s="110"/>
      <c r="R38" s="375" t="e">
        <f t="shared" si="0"/>
        <v>#DIV/0!</v>
      </c>
      <c r="S38" s="375" t="e">
        <f t="shared" si="13"/>
        <v>#DIV/0!</v>
      </c>
    </row>
  </sheetData>
  <protectedRanges>
    <protectedRange sqref="H34:Q38 E9:Q14 E16:Q18 E20:Q33" name="Диапазон1_1"/>
    <protectedRange sqref="E15:Q15 E19:Q19" name="Диапазон1"/>
  </protectedRanges>
  <mergeCells count="2">
    <mergeCell ref="U25:AA25"/>
    <mergeCell ref="U17:AA17"/>
  </mergeCells>
  <phoneticPr fontId="5" type="noConversion"/>
  <pageMargins left="0.75" right="0.75" top="1" bottom="1" header="0.5" footer="0.5"/>
  <pageSetup paperSize="9" scale="80" orientation="landscape" r:id="rId1"/>
  <headerFooter alignWithMargins="0"/>
  <rowBreaks count="1" manualBreakCount="1">
    <brk id="33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tabColor theme="5" tint="0.79998168889431442"/>
    <pageSetUpPr fitToPage="1"/>
  </sheetPr>
  <dimension ref="A2:AF81"/>
  <sheetViews>
    <sheetView view="pageBreakPreview" zoomScale="70" zoomScaleNormal="115" zoomScaleSheetLayoutView="70" workbookViewId="0">
      <pane xSplit="2" ySplit="8" topLeftCell="C9" activePane="bottomRight" state="frozen"/>
      <selection pane="topRight" activeCell="D1" sqref="D1"/>
      <selection pane="bottomLeft" activeCell="A10" sqref="A10"/>
      <selection pane="bottomRight" activeCell="Q1" sqref="Q1:Q1048576"/>
    </sheetView>
  </sheetViews>
  <sheetFormatPr defaultColWidth="9.1796875" defaultRowHeight="12.5" outlineLevelRow="1" x14ac:dyDescent="0.25"/>
  <cols>
    <col min="1" max="1" width="33.1796875" style="218" customWidth="1"/>
    <col min="2" max="2" width="20.81640625" style="218" customWidth="1"/>
    <col min="3" max="3" width="21.1796875" style="349" customWidth="1"/>
    <col min="4" max="4" width="9.26953125" style="215" customWidth="1"/>
    <col min="5" max="8" width="10.6328125" style="216" hidden="1" customWidth="1"/>
    <col min="9" max="9" width="10.6328125" style="216" bestFit="1" customWidth="1"/>
    <col min="10" max="12" width="10.6328125" style="216" hidden="1" customWidth="1"/>
    <col min="13" max="13" width="10.6328125" style="216" bestFit="1" customWidth="1"/>
    <col min="14" max="16" width="10.6328125" style="216" hidden="1" customWidth="1"/>
    <col min="17" max="17" width="10.6328125" style="216" customWidth="1"/>
    <col min="18" max="18" width="8.36328125" style="217" customWidth="1"/>
    <col min="19" max="22" width="8.90625" style="216" hidden="1" customWidth="1"/>
    <col min="23" max="23" width="8.90625" style="216" customWidth="1"/>
    <col min="24" max="26" width="8.90625" style="216" hidden="1" customWidth="1"/>
    <col min="27" max="27" width="8.90625" style="216" customWidth="1"/>
    <col min="28" max="29" width="8.90625" style="216" hidden="1" customWidth="1"/>
    <col min="30" max="30" width="8.90625" style="218" hidden="1" customWidth="1"/>
    <col min="31" max="31" width="8.90625" style="218" customWidth="1"/>
    <col min="32" max="32" width="8.6328125" style="218" customWidth="1"/>
    <col min="33" max="16384" width="9.1796875" style="218"/>
  </cols>
  <sheetData>
    <row r="2" spans="1:31" x14ac:dyDescent="0.25">
      <c r="A2" s="213" t="s">
        <v>307</v>
      </c>
      <c r="B2" s="214" t="str">
        <f>'Balance '!D3</f>
        <v>заполнить</v>
      </c>
      <c r="C2" s="347"/>
    </row>
    <row r="3" spans="1:31" x14ac:dyDescent="0.25">
      <c r="A3" s="213" t="s">
        <v>405</v>
      </c>
      <c r="B3" s="214" t="str">
        <f>'Balance '!D4</f>
        <v>заполнить</v>
      </c>
      <c r="C3" s="347"/>
    </row>
    <row r="4" spans="1:31" ht="25" x14ac:dyDescent="0.25">
      <c r="A4" s="213" t="s">
        <v>407</v>
      </c>
      <c r="B4" s="214" t="str">
        <f>'Balance '!D5</f>
        <v>заполнить</v>
      </c>
      <c r="C4" s="347"/>
    </row>
    <row r="5" spans="1:31" x14ac:dyDescent="0.25">
      <c r="A5" s="219"/>
      <c r="B5" s="219"/>
      <c r="C5" s="348"/>
    </row>
    <row r="6" spans="1:31" x14ac:dyDescent="0.25">
      <c r="A6" s="220" t="s">
        <v>406</v>
      </c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2"/>
      <c r="AE6" s="222"/>
    </row>
    <row r="7" spans="1:31" ht="18" customHeight="1" thickBot="1" x14ac:dyDescent="0.3">
      <c r="A7" s="223"/>
      <c r="B7" s="224"/>
      <c r="C7" s="350"/>
      <c r="E7" s="374" t="s">
        <v>289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S7" s="380" t="s">
        <v>403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</row>
    <row r="8" spans="1:31" s="215" customFormat="1" ht="21.5" customHeight="1" thickBot="1" x14ac:dyDescent="0.3">
      <c r="A8" s="225" t="s">
        <v>287</v>
      </c>
      <c r="B8" s="226" t="s">
        <v>288</v>
      </c>
      <c r="C8" s="351" t="s">
        <v>424</v>
      </c>
      <c r="D8" s="227" t="s">
        <v>404</v>
      </c>
      <c r="E8" s="228">
        <f>'Balance '!E8</f>
        <v>43465</v>
      </c>
      <c r="F8" s="228">
        <f>'Balance '!F8</f>
        <v>43555</v>
      </c>
      <c r="G8" s="228">
        <f>'Balance '!G8</f>
        <v>43646</v>
      </c>
      <c r="H8" s="228">
        <f>'Balance '!H8</f>
        <v>43738</v>
      </c>
      <c r="I8" s="228">
        <f>'Balance '!I8</f>
        <v>43830</v>
      </c>
      <c r="J8" s="228">
        <f>'Balance '!J8</f>
        <v>43921</v>
      </c>
      <c r="K8" s="228">
        <f>'Balance '!K8</f>
        <v>44012</v>
      </c>
      <c r="L8" s="228">
        <f>'Balance '!L8</f>
        <v>44104</v>
      </c>
      <c r="M8" s="228">
        <f>'Balance '!M8</f>
        <v>44196</v>
      </c>
      <c r="N8" s="228">
        <f>'Balance '!N8</f>
        <v>44286</v>
      </c>
      <c r="O8" s="228">
        <f>'Balance '!O8</f>
        <v>44377</v>
      </c>
      <c r="P8" s="228">
        <f>'Balance '!P8</f>
        <v>44469</v>
      </c>
      <c r="Q8" s="228">
        <f>'Balance '!Q8</f>
        <v>44561</v>
      </c>
      <c r="R8" s="217"/>
      <c r="S8" s="229">
        <f>'Financial ranking'!E6</f>
        <v>43465</v>
      </c>
      <c r="T8" s="230">
        <f>'Financial ranking'!F6</f>
        <v>43555</v>
      </c>
      <c r="U8" s="230">
        <f>'Financial ranking'!G6</f>
        <v>43646</v>
      </c>
      <c r="V8" s="231">
        <f>'Financial ranking'!H6</f>
        <v>43738</v>
      </c>
      <c r="W8" s="229">
        <f>'Financial ranking'!I6</f>
        <v>43830</v>
      </c>
      <c r="X8" s="230">
        <f>'Financial ranking'!J6</f>
        <v>43921</v>
      </c>
      <c r="Y8" s="230">
        <f>'Financial ranking'!K6</f>
        <v>44012</v>
      </c>
      <c r="Z8" s="230">
        <f>'Financial ranking'!L6</f>
        <v>44104</v>
      </c>
      <c r="AA8" s="230">
        <f>'Financial ranking'!M6</f>
        <v>44196</v>
      </c>
      <c r="AB8" s="232">
        <f>'Financial ranking'!N6</f>
        <v>44286</v>
      </c>
      <c r="AC8" s="369">
        <f>'Financial ranking'!O6</f>
        <v>44377</v>
      </c>
      <c r="AD8" s="233">
        <f>'Financial ranking'!P6</f>
        <v>44469</v>
      </c>
      <c r="AE8" s="232">
        <f>'Financial ranking'!Q6</f>
        <v>44561</v>
      </c>
    </row>
    <row r="9" spans="1:31" ht="23.5" customHeight="1" x14ac:dyDescent="0.25">
      <c r="A9" s="234" t="s">
        <v>253</v>
      </c>
      <c r="B9" s="235" t="s">
        <v>538</v>
      </c>
      <c r="C9" s="352" t="s">
        <v>440</v>
      </c>
      <c r="D9" s="236" t="s">
        <v>331</v>
      </c>
      <c r="E9" s="237" t="e">
        <f>'Balance '!E64/'Balance '!E95</f>
        <v>#DIV/0!</v>
      </c>
      <c r="F9" s="237" t="e">
        <f>'Balance '!F64/'Balance '!F95</f>
        <v>#DIV/0!</v>
      </c>
      <c r="G9" s="237" t="e">
        <f>'Balance '!G64/'Balance '!G95</f>
        <v>#DIV/0!</v>
      </c>
      <c r="H9" s="237" t="e">
        <f>'Balance '!H64/'Balance '!H95</f>
        <v>#DIV/0!</v>
      </c>
      <c r="I9" s="237" t="e">
        <f>'Balance '!I64/'Balance '!I95</f>
        <v>#DIV/0!</v>
      </c>
      <c r="J9" s="237" t="e">
        <f>'Balance '!J64/'Balance '!J95</f>
        <v>#DIV/0!</v>
      </c>
      <c r="K9" s="237" t="e">
        <f>'Balance '!K64/'Balance '!K95</f>
        <v>#DIV/0!</v>
      </c>
      <c r="L9" s="237" t="e">
        <f>'Balance '!L64/'Balance '!L95</f>
        <v>#DIV/0!</v>
      </c>
      <c r="M9" s="237" t="e">
        <f>'Balance '!M64/'Balance '!M95</f>
        <v>#DIV/0!</v>
      </c>
      <c r="N9" s="237" t="e">
        <f>'Balance '!N64/'Balance '!N95</f>
        <v>#DIV/0!</v>
      </c>
      <c r="O9" s="237" t="e">
        <f>'Balance '!O64/'Balance '!O95</f>
        <v>#DIV/0!</v>
      </c>
      <c r="P9" s="237" t="e">
        <f>'Balance '!P64/'Balance '!P95</f>
        <v>#DIV/0!</v>
      </c>
      <c r="Q9" s="237" t="e">
        <f>'Balance '!Q64/'Balance '!Q95</f>
        <v>#DIV/0!</v>
      </c>
      <c r="S9" s="238" t="e">
        <f>'Financial ranking'!E7</f>
        <v>#DIV/0!</v>
      </c>
      <c r="T9" s="239" t="e">
        <f>'Financial ranking'!F7</f>
        <v>#DIV/0!</v>
      </c>
      <c r="U9" s="239" t="e">
        <f>'Financial ranking'!G7</f>
        <v>#DIV/0!</v>
      </c>
      <c r="V9" s="240" t="e">
        <f>'Financial ranking'!H7</f>
        <v>#DIV/0!</v>
      </c>
      <c r="W9" s="238" t="e">
        <f>'Financial ranking'!I7</f>
        <v>#DIV/0!</v>
      </c>
      <c r="X9" s="239" t="e">
        <f>'Financial ranking'!J7</f>
        <v>#DIV/0!</v>
      </c>
      <c r="Y9" s="239" t="e">
        <f>'Financial ranking'!K7</f>
        <v>#DIV/0!</v>
      </c>
      <c r="Z9" s="241" t="e">
        <f>'Financial ranking'!L7</f>
        <v>#DIV/0!</v>
      </c>
      <c r="AA9" s="241" t="e">
        <f>'Financial ranking'!M7</f>
        <v>#DIV/0!</v>
      </c>
      <c r="AB9" s="242" t="e">
        <f>'Financial ranking'!N7</f>
        <v>#DIV/0!</v>
      </c>
      <c r="AC9" s="370" t="e">
        <f>'Financial ranking'!O7</f>
        <v>#DIV/0!</v>
      </c>
      <c r="AD9" s="243" t="e">
        <f>'Financial ranking'!P7</f>
        <v>#DIV/0!</v>
      </c>
      <c r="AE9" s="242" t="e">
        <f>'Financial ranking'!Q7</f>
        <v>#DIV/0!</v>
      </c>
    </row>
    <row r="10" spans="1:31" ht="23.5" customHeight="1" x14ac:dyDescent="0.25">
      <c r="A10" s="234" t="s">
        <v>219</v>
      </c>
      <c r="B10" s="235" t="s">
        <v>218</v>
      </c>
      <c r="C10" s="352" t="s">
        <v>423</v>
      </c>
      <c r="D10" s="244" t="s">
        <v>401</v>
      </c>
      <c r="E10" s="245" t="e">
        <f>'Balance '!E50/'Balance '!E94</f>
        <v>#DIV/0!</v>
      </c>
      <c r="F10" s="245" t="e">
        <f>'Balance '!F50/'Balance '!F94</f>
        <v>#DIV/0!</v>
      </c>
      <c r="G10" s="245" t="e">
        <f>'Balance '!G50/'Balance '!G94</f>
        <v>#DIV/0!</v>
      </c>
      <c r="H10" s="245" t="e">
        <f>'Balance '!H50/'Balance '!H94</f>
        <v>#DIV/0!</v>
      </c>
      <c r="I10" s="245" t="e">
        <f>'Balance '!I50/'Balance '!I94</f>
        <v>#DIV/0!</v>
      </c>
      <c r="J10" s="245" t="e">
        <f>'Balance '!J50/'Balance '!J94</f>
        <v>#DIV/0!</v>
      </c>
      <c r="K10" s="245" t="e">
        <f>'Balance '!K50/'Balance '!K94</f>
        <v>#DIV/0!</v>
      </c>
      <c r="L10" s="245" t="e">
        <f>'Balance '!L50/'Balance '!L94</f>
        <v>#DIV/0!</v>
      </c>
      <c r="M10" s="245" t="e">
        <f>'Balance '!M50/'Balance '!M94</f>
        <v>#DIV/0!</v>
      </c>
      <c r="N10" s="245" t="e">
        <f>'Balance '!N50/'Balance '!N94</f>
        <v>#DIV/0!</v>
      </c>
      <c r="O10" s="245" t="e">
        <f>'Balance '!O50/'Balance '!O94</f>
        <v>#DIV/0!</v>
      </c>
      <c r="P10" s="245" t="e">
        <f>'Balance '!P50/'Balance '!P94</f>
        <v>#DIV/0!</v>
      </c>
      <c r="Q10" s="245" t="e">
        <f>'Balance '!Q50/'Balance '!Q94</f>
        <v>#DIV/0!</v>
      </c>
      <c r="S10" s="246" t="e">
        <f>'Financial ranking'!E8</f>
        <v>#DIV/0!</v>
      </c>
      <c r="T10" s="247" t="e">
        <f>'Financial ranking'!F8</f>
        <v>#DIV/0!</v>
      </c>
      <c r="U10" s="247" t="e">
        <f>'Financial ranking'!G8</f>
        <v>#DIV/0!</v>
      </c>
      <c r="V10" s="248" t="e">
        <f>'Financial ranking'!H8</f>
        <v>#DIV/0!</v>
      </c>
      <c r="W10" s="246" t="e">
        <f>'Financial ranking'!I8</f>
        <v>#DIV/0!</v>
      </c>
      <c r="X10" s="247" t="e">
        <f>'Financial ranking'!J8</f>
        <v>#DIV/0!</v>
      </c>
      <c r="Y10" s="247" t="e">
        <f>'Financial ranking'!K8</f>
        <v>#DIV/0!</v>
      </c>
      <c r="Z10" s="249" t="e">
        <f>'Financial ranking'!L8</f>
        <v>#DIV/0!</v>
      </c>
      <c r="AA10" s="249" t="e">
        <f>'Financial ranking'!M8</f>
        <v>#DIV/0!</v>
      </c>
      <c r="AB10" s="250" t="e">
        <f>'Financial ranking'!N8</f>
        <v>#DIV/0!</v>
      </c>
      <c r="AC10" s="371" t="e">
        <f>'Financial ranking'!O8</f>
        <v>#DIV/0!</v>
      </c>
      <c r="AD10" s="251" t="e">
        <f>'Financial ranking'!P8</f>
        <v>#DIV/0!</v>
      </c>
      <c r="AE10" s="250" t="e">
        <f>'Financial ranking'!Q8</f>
        <v>#DIV/0!</v>
      </c>
    </row>
    <row r="11" spans="1:31" ht="23.5" customHeight="1" x14ac:dyDescent="0.25">
      <c r="A11" s="234" t="s">
        <v>422</v>
      </c>
      <c r="B11" s="235" t="s">
        <v>299</v>
      </c>
      <c r="C11" s="352" t="s">
        <v>425</v>
      </c>
      <c r="D11" s="244" t="s">
        <v>290</v>
      </c>
      <c r="E11" s="252" t="e">
        <f>('P&amp;L report'!E19+'P&amp;L report'!E17+'P&amp;L report'!E25)/'P&amp;L report'!E22</f>
        <v>#DIV/0!</v>
      </c>
      <c r="F11" s="252" t="e">
        <f>('P&amp;L report'!F19+'P&amp;L report'!F17+'P&amp;L report'!F25)/'P&amp;L report'!F22</f>
        <v>#DIV/0!</v>
      </c>
      <c r="G11" s="252" t="e">
        <f>('P&amp;L report'!G19+'P&amp;L report'!G17+'P&amp;L report'!G25)/'P&amp;L report'!G22</f>
        <v>#DIV/0!</v>
      </c>
      <c r="H11" s="252" t="e">
        <f>('P&amp;L report'!H19+'P&amp;L report'!H17+'P&amp;L report'!H25)/'P&amp;L report'!H22</f>
        <v>#DIV/0!</v>
      </c>
      <c r="I11" s="252" t="e">
        <f>('P&amp;L report'!I19+'P&amp;L report'!I17+'P&amp;L report'!I25)/'P&amp;L report'!I22</f>
        <v>#DIV/0!</v>
      </c>
      <c r="J11" s="252" t="e">
        <f>('P&amp;L report'!J19+'P&amp;L report'!J17+'P&amp;L report'!J25)/'P&amp;L report'!J22</f>
        <v>#DIV/0!</v>
      </c>
      <c r="K11" s="252" t="e">
        <f>('P&amp;L report'!K19+'P&amp;L report'!K17+'P&amp;L report'!K25)/'P&amp;L report'!K22</f>
        <v>#DIV/0!</v>
      </c>
      <c r="L11" s="252" t="e">
        <f>('P&amp;L report'!L19+'P&amp;L report'!L17+'P&amp;L report'!L25)/'P&amp;L report'!L22</f>
        <v>#DIV/0!</v>
      </c>
      <c r="M11" s="252" t="e">
        <f>('P&amp;L report'!M19+'P&amp;L report'!M17+'P&amp;L report'!M25)/'P&amp;L report'!M22</f>
        <v>#DIV/0!</v>
      </c>
      <c r="N11" s="252" t="e">
        <f>('P&amp;L report'!N19+'P&amp;L report'!N17+'P&amp;L report'!N25)/'P&amp;L report'!N22</f>
        <v>#DIV/0!</v>
      </c>
      <c r="O11" s="252" t="e">
        <f>('P&amp;L report'!O19+'P&amp;L report'!O17+'P&amp;L report'!O25)/'P&amp;L report'!O22</f>
        <v>#DIV/0!</v>
      </c>
      <c r="P11" s="252" t="e">
        <f>('P&amp;L report'!P19+'P&amp;L report'!P17+'P&amp;L report'!P25)/'P&amp;L report'!P22</f>
        <v>#DIV/0!</v>
      </c>
      <c r="Q11" s="252" t="e">
        <f>('P&amp;L report'!Q19+'P&amp;L report'!Q17+'P&amp;L report'!Q25)/'P&amp;L report'!Q22</f>
        <v>#DIV/0!</v>
      </c>
      <c r="S11" s="246" t="e">
        <f>'Financial ranking'!E9</f>
        <v>#DIV/0!</v>
      </c>
      <c r="T11" s="247" t="e">
        <f>'Financial ranking'!F9</f>
        <v>#DIV/0!</v>
      </c>
      <c r="U11" s="247" t="e">
        <f>'Financial ranking'!G9</f>
        <v>#DIV/0!</v>
      </c>
      <c r="V11" s="248" t="e">
        <f>'Financial ranking'!H9</f>
        <v>#DIV/0!</v>
      </c>
      <c r="W11" s="246" t="e">
        <f>'Financial ranking'!I9</f>
        <v>#DIV/0!</v>
      </c>
      <c r="X11" s="247" t="e">
        <f>'Financial ranking'!J9</f>
        <v>#DIV/0!</v>
      </c>
      <c r="Y11" s="247" t="e">
        <f>'Financial ranking'!K9</f>
        <v>#DIV/0!</v>
      </c>
      <c r="Z11" s="249" t="e">
        <f>'Financial ranking'!L9</f>
        <v>#DIV/0!</v>
      </c>
      <c r="AA11" s="249" t="e">
        <f>'Financial ranking'!M9</f>
        <v>#DIV/0!</v>
      </c>
      <c r="AB11" s="250" t="e">
        <f>'Financial ranking'!N9</f>
        <v>#DIV/0!</v>
      </c>
      <c r="AC11" s="371" t="e">
        <f>'Financial ranking'!O9</f>
        <v>#DIV/0!</v>
      </c>
      <c r="AD11" s="251" t="e">
        <f>'Financial ranking'!P9</f>
        <v>#DIV/0!</v>
      </c>
      <c r="AE11" s="250" t="e">
        <f>'Financial ranking'!Q9</f>
        <v>#DIV/0!</v>
      </c>
    </row>
    <row r="12" spans="1:31" ht="23.5" customHeight="1" thickBot="1" x14ac:dyDescent="0.3">
      <c r="A12" s="253" t="s">
        <v>421</v>
      </c>
      <c r="B12" s="254" t="s">
        <v>383</v>
      </c>
      <c r="C12" s="353" t="s">
        <v>426</v>
      </c>
      <c r="D12" s="255" t="s">
        <v>332</v>
      </c>
      <c r="E12" s="256" t="e">
        <f>'P&amp;L report'!E27/'P&amp;L report'!E9</f>
        <v>#DIV/0!</v>
      </c>
      <c r="F12" s="256" t="e">
        <f>'P&amp;L report'!F27/'P&amp;L report'!F9</f>
        <v>#DIV/0!</v>
      </c>
      <c r="G12" s="256" t="e">
        <f>'P&amp;L report'!G27/'P&amp;L report'!G9</f>
        <v>#DIV/0!</v>
      </c>
      <c r="H12" s="256" t="e">
        <f>'P&amp;L report'!H27/'P&amp;L report'!H9</f>
        <v>#DIV/0!</v>
      </c>
      <c r="I12" s="256" t="e">
        <f>'P&amp;L report'!I27/'P&amp;L report'!I9</f>
        <v>#DIV/0!</v>
      </c>
      <c r="J12" s="256" t="e">
        <f>'P&amp;L report'!J27/'P&amp;L report'!J9</f>
        <v>#DIV/0!</v>
      </c>
      <c r="K12" s="256" t="e">
        <f>'P&amp;L report'!K27/'P&amp;L report'!K9</f>
        <v>#DIV/0!</v>
      </c>
      <c r="L12" s="256" t="e">
        <f>'P&amp;L report'!L27/'P&amp;L report'!L9</f>
        <v>#DIV/0!</v>
      </c>
      <c r="M12" s="256" t="e">
        <f>'P&amp;L report'!M27/'P&amp;L report'!M9</f>
        <v>#DIV/0!</v>
      </c>
      <c r="N12" s="256" t="e">
        <f>'P&amp;L report'!N27/'P&amp;L report'!N9</f>
        <v>#DIV/0!</v>
      </c>
      <c r="O12" s="256" t="e">
        <f>'P&amp;L report'!O27/'P&amp;L report'!O9</f>
        <v>#DIV/0!</v>
      </c>
      <c r="P12" s="256" t="e">
        <f>'P&amp;L report'!P27/'P&amp;L report'!P9</f>
        <v>#DIV/0!</v>
      </c>
      <c r="Q12" s="256" t="e">
        <f>'P&amp;L report'!Q27/'P&amp;L report'!Q9</f>
        <v>#DIV/0!</v>
      </c>
      <c r="S12" s="257" t="e">
        <f>'Financial ranking'!E10</f>
        <v>#DIV/0!</v>
      </c>
      <c r="T12" s="258" t="e">
        <f>'Financial ranking'!F10</f>
        <v>#DIV/0!</v>
      </c>
      <c r="U12" s="258" t="e">
        <f>'Financial ranking'!G10</f>
        <v>#DIV/0!</v>
      </c>
      <c r="V12" s="259" t="e">
        <f>'Financial ranking'!H10</f>
        <v>#DIV/0!</v>
      </c>
      <c r="W12" s="257" t="e">
        <f>'Financial ranking'!I10</f>
        <v>#DIV/0!</v>
      </c>
      <c r="X12" s="258" t="e">
        <f>'Financial ranking'!J10</f>
        <v>#DIV/0!</v>
      </c>
      <c r="Y12" s="258" t="e">
        <f>'Financial ranking'!K10</f>
        <v>#DIV/0!</v>
      </c>
      <c r="Z12" s="260" t="e">
        <f>'Financial ranking'!L10</f>
        <v>#DIV/0!</v>
      </c>
      <c r="AA12" s="260" t="e">
        <f>'Financial ranking'!M10</f>
        <v>#DIV/0!</v>
      </c>
      <c r="AB12" s="261" t="e">
        <f>'Financial ranking'!N10</f>
        <v>#DIV/0!</v>
      </c>
      <c r="AC12" s="372" t="e">
        <f>'Financial ranking'!O10</f>
        <v>#DIV/0!</v>
      </c>
      <c r="AD12" s="262" t="e">
        <f>'Financial ranking'!P10</f>
        <v>#DIV/0!</v>
      </c>
      <c r="AE12" s="261" t="e">
        <f>'Financial ranking'!Q10</f>
        <v>#DIV/0!</v>
      </c>
    </row>
    <row r="13" spans="1:31" s="272" customFormat="1" ht="21.5" customHeight="1" thickBot="1" x14ac:dyDescent="0.3">
      <c r="A13" s="263"/>
      <c r="B13" s="264" t="s">
        <v>467</v>
      </c>
      <c r="C13" s="354"/>
      <c r="D13" s="265"/>
      <c r="E13" s="266" t="e">
        <f>ROUND('Financial ranking'!E13,0)</f>
        <v>#DIV/0!</v>
      </c>
      <c r="F13" s="266" t="e">
        <f>ROUND('Financial ranking'!F13,0)</f>
        <v>#DIV/0!</v>
      </c>
      <c r="G13" s="266" t="e">
        <f>ROUND('Financial ranking'!G13,0)</f>
        <v>#DIV/0!</v>
      </c>
      <c r="H13" s="266" t="e">
        <f>ROUND('Financial ranking'!H13,0)</f>
        <v>#DIV/0!</v>
      </c>
      <c r="I13" s="266" t="e">
        <f>ROUND('Financial ranking'!I13,0)</f>
        <v>#DIV/0!</v>
      </c>
      <c r="J13" s="266" t="e">
        <f>ROUND('Financial ranking'!J13,0)</f>
        <v>#DIV/0!</v>
      </c>
      <c r="K13" s="266" t="e">
        <f>ROUND('Financial ranking'!K13,0)</f>
        <v>#DIV/0!</v>
      </c>
      <c r="L13" s="266" t="e">
        <f>ROUND('Financial ranking'!L13,0)</f>
        <v>#DIV/0!</v>
      </c>
      <c r="M13" s="266" t="e">
        <f>ROUND('Financial ranking'!M13,0)</f>
        <v>#DIV/0!</v>
      </c>
      <c r="N13" s="266" t="e">
        <f>ROUND('Financial ranking'!N13,0)</f>
        <v>#DIV/0!</v>
      </c>
      <c r="O13" s="266" t="e">
        <f>ROUND('Financial ranking'!O13,0)</f>
        <v>#DIV/0!</v>
      </c>
      <c r="P13" s="266" t="e">
        <f>ROUND('Financial ranking'!P13,0)</f>
        <v>#DIV/0!</v>
      </c>
      <c r="Q13" s="266" t="e">
        <f>ROUND('Financial ranking'!Q13,0)</f>
        <v>#DIV/0!</v>
      </c>
      <c r="R13" s="267"/>
      <c r="S13" s="268" t="e">
        <f>ROUND('Financial ranking'!E13,0)</f>
        <v>#DIV/0!</v>
      </c>
      <c r="T13" s="268" t="e">
        <f>ROUND('Financial ranking'!F13,0)</f>
        <v>#DIV/0!</v>
      </c>
      <c r="U13" s="268" t="e">
        <f>ROUND('Financial ranking'!G13,0)</f>
        <v>#DIV/0!</v>
      </c>
      <c r="V13" s="269" t="e">
        <f>ROUND('Financial ranking'!H13,0)</f>
        <v>#DIV/0!</v>
      </c>
      <c r="W13" s="268" t="e">
        <f>ROUND('Financial ranking'!I13,0)</f>
        <v>#DIV/0!</v>
      </c>
      <c r="X13" s="268" t="e">
        <f>ROUND('Financial ranking'!J13,0)</f>
        <v>#DIV/0!</v>
      </c>
      <c r="Y13" s="268" t="e">
        <f>ROUND('Financial ranking'!K13,0)</f>
        <v>#DIV/0!</v>
      </c>
      <c r="Z13" s="268" t="e">
        <f>ROUND('Financial ranking'!L13,0)</f>
        <v>#DIV/0!</v>
      </c>
      <c r="AA13" s="268" t="e">
        <f>ROUND('Financial ranking'!M13,0)</f>
        <v>#DIV/0!</v>
      </c>
      <c r="AB13" s="270" t="e">
        <f>ROUND('Financial ranking'!N13,0)</f>
        <v>#DIV/0!</v>
      </c>
      <c r="AC13" s="373" t="e">
        <f>ROUND('Financial ranking'!O13,0)</f>
        <v>#DIV/0!</v>
      </c>
      <c r="AD13" s="271" t="e">
        <f>ROUND('Financial ranking'!P13,0)</f>
        <v>#DIV/0!</v>
      </c>
      <c r="AE13" s="270" t="e">
        <f>ROUND('Financial ranking'!Q13,0)</f>
        <v>#DIV/0!</v>
      </c>
    </row>
    <row r="14" spans="1:31" s="282" customFormat="1" ht="23" customHeight="1" thickBot="1" x14ac:dyDescent="0.3">
      <c r="A14" s="273"/>
      <c r="B14" s="274" t="s">
        <v>468</v>
      </c>
      <c r="C14" s="355"/>
      <c r="D14" s="276"/>
      <c r="E14" s="275" t="e">
        <f>VLOOKUP(E13,'Ranking desciption'!$B$2:$C$11,2,0)</f>
        <v>#DIV/0!</v>
      </c>
      <c r="F14" s="275" t="e">
        <f>VLOOKUP(F13,'Ranking desciption'!$B$2:$C$11,2,0)</f>
        <v>#DIV/0!</v>
      </c>
      <c r="G14" s="275" t="e">
        <f>VLOOKUP(G13,'Ranking desciption'!$B$2:$C$11,2,0)</f>
        <v>#DIV/0!</v>
      </c>
      <c r="H14" s="275" t="e">
        <f>VLOOKUP(H13,'Ranking desciption'!$B$2:$C$11,2,0)</f>
        <v>#DIV/0!</v>
      </c>
      <c r="I14" s="275" t="e">
        <f>VLOOKUP(I13,'Ranking desciption'!$B$2:$C$11,2,0)</f>
        <v>#DIV/0!</v>
      </c>
      <c r="J14" s="275" t="e">
        <f>VLOOKUP(J13,'Ranking desciption'!$B$2:$C$11,2,0)</f>
        <v>#DIV/0!</v>
      </c>
      <c r="K14" s="275" t="e">
        <f>VLOOKUP(K13,'Ranking desciption'!$B$2:$C$11,2,0)</f>
        <v>#DIV/0!</v>
      </c>
      <c r="L14" s="275" t="e">
        <f>VLOOKUP(L13,'Ranking desciption'!$B$2:$C$11,2,0)</f>
        <v>#DIV/0!</v>
      </c>
      <c r="M14" s="275" t="e">
        <f>VLOOKUP(M13,'Ranking desciption'!$B$2:$C$11,2,0)</f>
        <v>#DIV/0!</v>
      </c>
      <c r="N14" s="275" t="e">
        <f>VLOOKUP(N13,'Ranking desciption'!$B$2:$C$11,2,0)</f>
        <v>#DIV/0!</v>
      </c>
      <c r="O14" s="275" t="e">
        <f>VLOOKUP(O13,'Ranking desciption'!$B$2:$C$11,2,0)</f>
        <v>#DIV/0!</v>
      </c>
      <c r="P14" s="275" t="e">
        <f>VLOOKUP(P13,'Ranking desciption'!$B$2:$C$11,2,0)</f>
        <v>#DIV/0!</v>
      </c>
      <c r="Q14" s="275" t="e">
        <f>VLOOKUP(Q13,'Ranking desciption'!$B$2:$C$11,2,0)</f>
        <v>#DIV/0!</v>
      </c>
      <c r="R14" s="277"/>
      <c r="S14" s="278" t="e">
        <f>VLOOKUP(S13,'Ranking desciption'!$B$2:$C$11,2,0)</f>
        <v>#DIV/0!</v>
      </c>
      <c r="T14" s="279" t="e">
        <f>VLOOKUP(T13,'Ranking desciption'!$B$2:$C$11,2,0)</f>
        <v>#DIV/0!</v>
      </c>
      <c r="U14" s="279" t="e">
        <f>VLOOKUP(U13,'Ranking desciption'!$B$2:$C$11,2,0)</f>
        <v>#DIV/0!</v>
      </c>
      <c r="V14" s="280" t="e">
        <f>VLOOKUP(V13,'Ranking desciption'!$B$2:$C$11,2,0)</f>
        <v>#DIV/0!</v>
      </c>
      <c r="W14" s="278" t="e">
        <f>VLOOKUP(W13,'Ranking desciption'!$B$2:$C$11,2,0)</f>
        <v>#DIV/0!</v>
      </c>
      <c r="X14" s="279" t="e">
        <f>VLOOKUP(X13,'Ranking desciption'!$B$2:$C$11,2,0)</f>
        <v>#DIV/0!</v>
      </c>
      <c r="Y14" s="279" t="e">
        <f>VLOOKUP(Y13,'Ranking desciption'!$B$2:$C$11,2,0)</f>
        <v>#DIV/0!</v>
      </c>
      <c r="Z14" s="279" t="e">
        <f>VLOOKUP(Z13,'Ranking desciption'!$B$2:$C$11,2,0)</f>
        <v>#DIV/0!</v>
      </c>
      <c r="AA14" s="279" t="e">
        <f>VLOOKUP(AA13,'Ranking desciption'!$B$2:$C$11,2,0)</f>
        <v>#DIV/0!</v>
      </c>
      <c r="AB14" s="281" t="e">
        <f>VLOOKUP(AB13,'Ranking desciption'!$B$2:$C$11,2,0)</f>
        <v>#DIV/0!</v>
      </c>
      <c r="AC14" s="281" t="e">
        <f>VLOOKUP(AC13,'Ranking desciption'!$B$2:$C$11,2,0)</f>
        <v>#DIV/0!</v>
      </c>
      <c r="AD14" s="279" t="e">
        <f>VLOOKUP(AD13,'Ranking desciption'!$B$2:$C$11,2,0)</f>
        <v>#DIV/0!</v>
      </c>
      <c r="AE14" s="281" t="e">
        <f>VLOOKUP(AE13,'Ranking desciption'!$B$2:$C$11,2,0)</f>
        <v>#DIV/0!</v>
      </c>
    </row>
    <row r="15" spans="1:31" ht="13" thickBot="1" x14ac:dyDescent="0.3">
      <c r="A15" s="263"/>
      <c r="B15" s="283"/>
      <c r="C15" s="356"/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S15" s="221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7"/>
      <c r="AE15" s="287"/>
    </row>
    <row r="16" spans="1:31" ht="13" hidden="1" outlineLevel="1" thickBot="1" x14ac:dyDescent="0.3">
      <c r="A16" s="288" t="s">
        <v>368</v>
      </c>
      <c r="B16" s="289" t="s">
        <v>345</v>
      </c>
      <c r="C16" s="357"/>
      <c r="D16" s="290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</row>
    <row r="17" spans="1:32" ht="25.5" hidden="1" outlineLevel="1" thickBot="1" x14ac:dyDescent="0.3">
      <c r="A17" s="292" t="s">
        <v>183</v>
      </c>
      <c r="B17" s="293" t="s">
        <v>402</v>
      </c>
      <c r="C17" s="358"/>
      <c r="D17" s="294" t="s">
        <v>347</v>
      </c>
      <c r="E17" s="295">
        <f>'P&amp;L report'!E19</f>
        <v>0</v>
      </c>
      <c r="F17" s="295">
        <f>'P&amp;L report'!F19</f>
        <v>0</v>
      </c>
      <c r="G17" s="295">
        <f>'P&amp;L report'!G19</f>
        <v>0</v>
      </c>
      <c r="H17" s="295">
        <f>'P&amp;L report'!H19</f>
        <v>0</v>
      </c>
      <c r="I17" s="295">
        <f>'P&amp;L report'!I19</f>
        <v>0</v>
      </c>
      <c r="J17" s="295">
        <f>'P&amp;L report'!J19</f>
        <v>0</v>
      </c>
      <c r="K17" s="295">
        <f>'P&amp;L report'!K19</f>
        <v>0</v>
      </c>
      <c r="L17" s="295">
        <f>'P&amp;L report'!L19</f>
        <v>0</v>
      </c>
      <c r="M17" s="295">
        <f>'P&amp;L report'!M19</f>
        <v>0</v>
      </c>
      <c r="N17" s="295">
        <f>'P&amp;L report'!N19</f>
        <v>0</v>
      </c>
      <c r="O17" s="295">
        <f>'P&amp;L report'!O19</f>
        <v>0</v>
      </c>
      <c r="P17" s="295">
        <f>'P&amp;L report'!P19</f>
        <v>0</v>
      </c>
      <c r="Q17" s="295">
        <f>'P&amp;L report'!Q19</f>
        <v>0</v>
      </c>
    </row>
    <row r="18" spans="1:32" ht="13" hidden="1" outlineLevel="1" thickBot="1" x14ac:dyDescent="0.3">
      <c r="A18" s="292" t="s">
        <v>329</v>
      </c>
      <c r="B18" s="293" t="s">
        <v>329</v>
      </c>
      <c r="C18" s="358"/>
      <c r="D18" s="294" t="s">
        <v>347</v>
      </c>
      <c r="E18" s="295">
        <f>'P&amp;L report'!E27-'P&amp;L report'!E21+'P&amp;L report'!E22+'P&amp;L report'!E17</f>
        <v>0</v>
      </c>
      <c r="F18" s="295">
        <f>'P&amp;L report'!F27-'P&amp;L report'!F21+'P&amp;L report'!F22+'P&amp;L report'!F17</f>
        <v>0</v>
      </c>
      <c r="G18" s="295">
        <f>'P&amp;L report'!G27-'P&amp;L report'!G21+'P&amp;L report'!G22+'P&amp;L report'!G17</f>
        <v>0</v>
      </c>
      <c r="H18" s="295">
        <f>'P&amp;L report'!H27-'P&amp;L report'!H21+'P&amp;L report'!H22+'P&amp;L report'!H17</f>
        <v>0</v>
      </c>
      <c r="I18" s="295">
        <f>'P&amp;L report'!I27-'P&amp;L report'!I21+'P&amp;L report'!I22+'P&amp;L report'!I17</f>
        <v>0</v>
      </c>
      <c r="J18" s="295">
        <f>'P&amp;L report'!J27-'P&amp;L report'!J21+'P&amp;L report'!J22+'P&amp;L report'!J17</f>
        <v>0</v>
      </c>
      <c r="K18" s="295">
        <f>'P&amp;L report'!K27-'P&amp;L report'!K21+'P&amp;L report'!K22+'P&amp;L report'!K17</f>
        <v>0</v>
      </c>
      <c r="L18" s="295">
        <f>'P&amp;L report'!L27-'P&amp;L report'!L21+'P&amp;L report'!L22+'P&amp;L report'!L17</f>
        <v>0</v>
      </c>
      <c r="M18" s="295">
        <f>'P&amp;L report'!M27-'P&amp;L report'!M21+'P&amp;L report'!M22+'P&amp;L report'!M17</f>
        <v>0</v>
      </c>
      <c r="N18" s="295">
        <f>'P&amp;L report'!N27-'P&amp;L report'!N21+'P&amp;L report'!N22+'P&amp;L report'!N17</f>
        <v>0</v>
      </c>
      <c r="O18" s="295">
        <f>'P&amp;L report'!O27-'P&amp;L report'!O21+'P&amp;L report'!O22+'P&amp;L report'!O17</f>
        <v>0</v>
      </c>
      <c r="P18" s="295">
        <f>'P&amp;L report'!P27-'P&amp;L report'!P21+'P&amp;L report'!P22+'P&amp;L report'!P17</f>
        <v>0</v>
      </c>
      <c r="Q18" s="295">
        <f>'P&amp;L report'!Q27-'P&amp;L report'!Q21+'P&amp;L report'!Q22+'P&amp;L report'!Q17</f>
        <v>0</v>
      </c>
    </row>
    <row r="19" spans="1:32" ht="13" hidden="1" outlineLevel="1" thickBot="1" x14ac:dyDescent="0.3">
      <c r="A19" s="296" t="s">
        <v>369</v>
      </c>
      <c r="B19" s="297" t="s">
        <v>369</v>
      </c>
      <c r="C19" s="359"/>
      <c r="D19" s="298" t="s">
        <v>347</v>
      </c>
      <c r="E19" s="299">
        <f>E18-'P&amp;L report'!E17</f>
        <v>0</v>
      </c>
      <c r="F19" s="299">
        <f>F18-'P&amp;L report'!F17</f>
        <v>0</v>
      </c>
      <c r="G19" s="299">
        <f>G18-'P&amp;L report'!G17</f>
        <v>0</v>
      </c>
      <c r="H19" s="299">
        <f>H18-'P&amp;L report'!H17</f>
        <v>0</v>
      </c>
      <c r="I19" s="299">
        <f>I18-'P&amp;L report'!I17</f>
        <v>0</v>
      </c>
      <c r="J19" s="299">
        <f>J18-'P&amp;L report'!J17</f>
        <v>0</v>
      </c>
      <c r="K19" s="299">
        <f>K18-'P&amp;L report'!K17</f>
        <v>0</v>
      </c>
      <c r="L19" s="299">
        <f>L18-'P&amp;L report'!L17</f>
        <v>0</v>
      </c>
      <c r="M19" s="299">
        <f>M18-'P&amp;L report'!M17</f>
        <v>0</v>
      </c>
      <c r="N19" s="299">
        <f>N18-'P&amp;L report'!N17</f>
        <v>0</v>
      </c>
      <c r="O19" s="299">
        <f>O18-'P&amp;L report'!O17</f>
        <v>0</v>
      </c>
      <c r="P19" s="299">
        <f>P18-'P&amp;L report'!P17</f>
        <v>0</v>
      </c>
      <c r="Q19" s="299">
        <f>Q18-'P&amp;L report'!Q17</f>
        <v>0</v>
      </c>
    </row>
    <row r="20" spans="1:32" s="272" customFormat="1" ht="13.5" hidden="1" customHeight="1" outlineLevel="1" thickBot="1" x14ac:dyDescent="0.3">
      <c r="A20" s="300" t="s">
        <v>370</v>
      </c>
      <c r="B20" s="301" t="s">
        <v>370</v>
      </c>
      <c r="C20" s="360"/>
      <c r="D20" s="302" t="s">
        <v>347</v>
      </c>
      <c r="E20" s="303">
        <f>'P&amp;L report'!E27</f>
        <v>0</v>
      </c>
      <c r="F20" s="303">
        <f>'P&amp;L report'!F27</f>
        <v>0</v>
      </c>
      <c r="G20" s="303">
        <f>'P&amp;L report'!G27</f>
        <v>0</v>
      </c>
      <c r="H20" s="303">
        <f>'P&amp;L report'!H27</f>
        <v>0</v>
      </c>
      <c r="I20" s="303">
        <f>'P&amp;L report'!I27</f>
        <v>0</v>
      </c>
      <c r="J20" s="303">
        <f>'P&amp;L report'!J27</f>
        <v>0</v>
      </c>
      <c r="K20" s="303">
        <f>'P&amp;L report'!K27</f>
        <v>0</v>
      </c>
      <c r="L20" s="303">
        <f>'P&amp;L report'!L27</f>
        <v>0</v>
      </c>
      <c r="M20" s="303">
        <f>'P&amp;L report'!M27</f>
        <v>0</v>
      </c>
      <c r="N20" s="303">
        <f>'P&amp;L report'!N27</f>
        <v>0</v>
      </c>
      <c r="O20" s="303">
        <f>'P&amp;L report'!O27</f>
        <v>0</v>
      </c>
      <c r="P20" s="303">
        <f>'P&amp;L report'!P27</f>
        <v>0</v>
      </c>
      <c r="Q20" s="303">
        <f>'P&amp;L report'!Q27</f>
        <v>0</v>
      </c>
      <c r="R20" s="267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</row>
    <row r="21" spans="1:32" collapsed="1" x14ac:dyDescent="0.25">
      <c r="A21" s="305" t="s">
        <v>344</v>
      </c>
      <c r="B21" s="306" t="s">
        <v>345</v>
      </c>
      <c r="C21" s="361"/>
      <c r="D21" s="307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</row>
    <row r="22" spans="1:32" s="272" customFormat="1" ht="20.5" thickBot="1" x14ac:dyDescent="0.3">
      <c r="A22" s="309" t="s">
        <v>427</v>
      </c>
      <c r="B22" s="310" t="s">
        <v>428</v>
      </c>
      <c r="C22" s="362" t="s">
        <v>429</v>
      </c>
      <c r="D22" s="311" t="s">
        <v>330</v>
      </c>
      <c r="E22" s="312" t="e">
        <f>('Balance '!E66+'Balance '!E74-'Balance '!E45)/E18</f>
        <v>#DIV/0!</v>
      </c>
      <c r="F22" s="312" t="s">
        <v>350</v>
      </c>
      <c r="G22" s="312" t="s">
        <v>350</v>
      </c>
      <c r="H22" s="312" t="s">
        <v>350</v>
      </c>
      <c r="I22" s="312" t="e">
        <f>('Balance '!I66+'Balance '!I74-'Balance '!I45)/I18</f>
        <v>#DIV/0!</v>
      </c>
      <c r="J22" s="312" t="e">
        <f>('Balance '!J66+'Balance '!J74-'Balance '!J45)/(J18-F18+I18)</f>
        <v>#DIV/0!</v>
      </c>
      <c r="K22" s="312" t="e">
        <f>('Balance '!K66+'Balance '!K74-'Balance '!K45)/(K18-G18+I18)</f>
        <v>#DIV/0!</v>
      </c>
      <c r="L22" s="312" t="e">
        <f>('Balance '!L66+'Balance '!L74-'Balance '!L45)/(L18-H18+I18)</f>
        <v>#DIV/0!</v>
      </c>
      <c r="M22" s="312" t="e">
        <f>('Balance '!M66+'Balance '!M74-'Balance '!M45)/M18</f>
        <v>#DIV/0!</v>
      </c>
      <c r="N22" s="312" t="e">
        <f>('Balance '!N66+'Balance '!N74-'Balance '!N45)/(N18-J18+M18)</f>
        <v>#DIV/0!</v>
      </c>
      <c r="O22" s="312" t="e">
        <f>('Balance '!O66+'Balance '!O74-'Balance '!O45)/(O18-K18+M18)</f>
        <v>#DIV/0!</v>
      </c>
      <c r="P22" s="312" t="e">
        <f>('Balance '!P66+'Balance '!P74-'Balance '!P45)/(P18-L18+M18)</f>
        <v>#DIV/0!</v>
      </c>
      <c r="Q22" s="312" t="e">
        <f>('Balance '!Q66+'Balance '!Q74-'Balance '!Q45)/Q18</f>
        <v>#DIV/0!</v>
      </c>
      <c r="R22" s="267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</row>
    <row r="23" spans="1:32" ht="18" customHeight="1" x14ac:dyDescent="0.25">
      <c r="A23" s="313"/>
      <c r="B23" s="314"/>
      <c r="C23" s="363"/>
      <c r="D23" s="315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</row>
    <row r="24" spans="1:32" x14ac:dyDescent="0.25">
      <c r="A24" s="317" t="s">
        <v>358</v>
      </c>
      <c r="B24" s="318"/>
      <c r="C24" s="364"/>
      <c r="D24" s="319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</row>
    <row r="25" spans="1:32" ht="27" customHeight="1" x14ac:dyDescent="0.25">
      <c r="A25" s="235" t="s">
        <v>346</v>
      </c>
      <c r="B25" s="235" t="s">
        <v>348</v>
      </c>
      <c r="C25" s="352" t="s">
        <v>430</v>
      </c>
      <c r="D25" s="244"/>
      <c r="E25" s="321" t="s">
        <v>350</v>
      </c>
      <c r="F25" s="321" t="s">
        <v>350</v>
      </c>
      <c r="G25" s="321" t="s">
        <v>350</v>
      </c>
      <c r="H25" s="321" t="s">
        <v>350</v>
      </c>
      <c r="I25" s="321" t="e">
        <f>('P&amp;L report'!I9/'P&amp;L report'!E9)-1</f>
        <v>#DIV/0!</v>
      </c>
      <c r="J25" s="321" t="e">
        <f>('P&amp;L report'!J9/'P&amp;L report'!F9)-1</f>
        <v>#DIV/0!</v>
      </c>
      <c r="K25" s="321" t="e">
        <f>('P&amp;L report'!K9/'P&amp;L report'!G9)-1</f>
        <v>#DIV/0!</v>
      </c>
      <c r="L25" s="321" t="e">
        <f>('P&amp;L report'!L9/'P&amp;L report'!H9)-1</f>
        <v>#DIV/0!</v>
      </c>
      <c r="M25" s="321" t="e">
        <f>('P&amp;L report'!M9/'P&amp;L report'!I9)-1</f>
        <v>#DIV/0!</v>
      </c>
      <c r="N25" s="321" t="e">
        <f>('P&amp;L report'!N9/'P&amp;L report'!J9)-1</f>
        <v>#DIV/0!</v>
      </c>
      <c r="O25" s="321" t="e">
        <f>('P&amp;L report'!O9/'P&amp;L report'!K9)-1</f>
        <v>#DIV/0!</v>
      </c>
      <c r="P25" s="321" t="e">
        <f>('P&amp;L report'!P9/'P&amp;L report'!L9)-1</f>
        <v>#DIV/0!</v>
      </c>
      <c r="Q25" s="321" t="e">
        <f>('P&amp;L report'!Q9/'P&amp;L report'!M9)-1</f>
        <v>#DIV/0!</v>
      </c>
    </row>
    <row r="26" spans="1:32" s="272" customFormat="1" ht="27" customHeight="1" x14ac:dyDescent="0.25">
      <c r="A26" s="235" t="s">
        <v>460</v>
      </c>
      <c r="B26" s="235" t="s">
        <v>349</v>
      </c>
      <c r="C26" s="352" t="s">
        <v>461</v>
      </c>
      <c r="D26" s="244"/>
      <c r="E26" s="321" t="s">
        <v>350</v>
      </c>
      <c r="F26" s="321" t="s">
        <v>350</v>
      </c>
      <c r="G26" s="321" t="s">
        <v>350</v>
      </c>
      <c r="H26" s="321" t="s">
        <v>350</v>
      </c>
      <c r="I26" s="321" t="e">
        <f>('Balance '!I32/'Balance '!E32)-1</f>
        <v>#DIV/0!</v>
      </c>
      <c r="J26" s="321" t="e">
        <f>('Balance '!J32/'Balance '!F32)-1</f>
        <v>#DIV/0!</v>
      </c>
      <c r="K26" s="321" t="e">
        <f>('Balance '!K32/'Balance '!G32)-1</f>
        <v>#DIV/0!</v>
      </c>
      <c r="L26" s="321" t="e">
        <f>('Balance '!L32/'Balance '!H32)-1</f>
        <v>#DIV/0!</v>
      </c>
      <c r="M26" s="321" t="e">
        <f>('Balance '!M32/'Balance '!I32)-1</f>
        <v>#DIV/0!</v>
      </c>
      <c r="N26" s="321" t="e">
        <f>('Balance '!N32/'Balance '!J32)-1</f>
        <v>#DIV/0!</v>
      </c>
      <c r="O26" s="321" t="e">
        <f>('Balance '!O32/'Balance '!K32)-1</f>
        <v>#DIV/0!</v>
      </c>
      <c r="P26" s="321" t="e">
        <f>('Balance '!P32/'Balance '!L32)-1</f>
        <v>#DIV/0!</v>
      </c>
      <c r="Q26" s="321" t="e">
        <f>('Balance '!Q32/'Balance '!M32)-1</f>
        <v>#DIV/0!</v>
      </c>
      <c r="R26" s="267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</row>
    <row r="27" spans="1:32" s="272" customFormat="1" ht="27" customHeight="1" x14ac:dyDescent="0.25">
      <c r="A27" s="235" t="s">
        <v>454</v>
      </c>
      <c r="B27" s="235" t="s">
        <v>455</v>
      </c>
      <c r="C27" s="352" t="s">
        <v>456</v>
      </c>
      <c r="D27" s="244"/>
      <c r="E27" s="321" t="s">
        <v>350</v>
      </c>
      <c r="F27" s="321" t="s">
        <v>350</v>
      </c>
      <c r="G27" s="321" t="s">
        <v>350</v>
      </c>
      <c r="H27" s="321" t="s">
        <v>350</v>
      </c>
      <c r="I27" s="321" t="e">
        <f>('Balance '!I22/'Balance '!E22)-1</f>
        <v>#DIV/0!</v>
      </c>
      <c r="J27" s="321" t="e">
        <f>('Balance '!J22/'Balance '!F22)-1</f>
        <v>#DIV/0!</v>
      </c>
      <c r="K27" s="321" t="e">
        <f>('Balance '!K22/'Balance '!G22)-1</f>
        <v>#DIV/0!</v>
      </c>
      <c r="L27" s="321" t="e">
        <f>('Balance '!L22/'Balance '!H22)-1</f>
        <v>#DIV/0!</v>
      </c>
      <c r="M27" s="321" t="e">
        <f>('Balance '!M22/'Balance '!I22)-1</f>
        <v>#DIV/0!</v>
      </c>
      <c r="N27" s="321" t="e">
        <f>('Balance '!N22/'Balance '!J22)-1</f>
        <v>#DIV/0!</v>
      </c>
      <c r="O27" s="321" t="e">
        <f>('Balance '!O22/'Balance '!K22)-1</f>
        <v>#DIV/0!</v>
      </c>
      <c r="P27" s="321" t="e">
        <f>('Balance '!P22/'Balance '!L22)-1</f>
        <v>#DIV/0!</v>
      </c>
      <c r="Q27" s="321" t="e">
        <f>('Balance '!Q22/'Balance '!M22)-1</f>
        <v>#DIV/0!</v>
      </c>
      <c r="R27" s="267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</row>
    <row r="28" spans="1:32" s="272" customFormat="1" ht="27" customHeight="1" x14ac:dyDescent="0.25">
      <c r="A28" s="235" t="s">
        <v>457</v>
      </c>
      <c r="B28" s="235" t="s">
        <v>458</v>
      </c>
      <c r="C28" s="352" t="s">
        <v>459</v>
      </c>
      <c r="D28" s="244"/>
      <c r="E28" s="321" t="s">
        <v>350</v>
      </c>
      <c r="F28" s="321" t="s">
        <v>350</v>
      </c>
      <c r="G28" s="321" t="s">
        <v>350</v>
      </c>
      <c r="H28" s="321" t="s">
        <v>350</v>
      </c>
      <c r="I28" s="321" t="e">
        <f>('Balance '!I11/'Balance '!E11)-1</f>
        <v>#DIV/0!</v>
      </c>
      <c r="J28" s="321" t="e">
        <f>('Balance '!J11/'Balance '!F11)-1</f>
        <v>#DIV/0!</v>
      </c>
      <c r="K28" s="321" t="e">
        <f>('Balance '!K11/'Balance '!G11)-1</f>
        <v>#DIV/0!</v>
      </c>
      <c r="L28" s="321" t="e">
        <f>('Balance '!L11/'Balance '!H11)-1</f>
        <v>#DIV/0!</v>
      </c>
      <c r="M28" s="321" t="e">
        <f>('Balance '!M11/'Balance '!I11)-1</f>
        <v>#DIV/0!</v>
      </c>
      <c r="N28" s="321" t="e">
        <f>('Balance '!N11/'Balance '!J11)-1</f>
        <v>#DIV/0!</v>
      </c>
      <c r="O28" s="321" t="e">
        <f>('Balance '!O11/'Balance '!K11)-1</f>
        <v>#DIV/0!</v>
      </c>
      <c r="P28" s="321" t="e">
        <f>('Balance '!P11/'Balance '!L11)-1</f>
        <v>#DIV/0!</v>
      </c>
      <c r="Q28" s="321" t="e">
        <f>('Balance '!Q11/'Balance '!M11)-1</f>
        <v>#DIV/0!</v>
      </c>
      <c r="R28" s="267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</row>
    <row r="29" spans="1:32" s="272" customFormat="1" ht="27" customHeight="1" x14ac:dyDescent="0.25">
      <c r="A29" s="235" t="s">
        <v>489</v>
      </c>
      <c r="B29" s="235" t="s">
        <v>490</v>
      </c>
      <c r="C29" s="352" t="s">
        <v>491</v>
      </c>
      <c r="D29" s="244"/>
      <c r="E29" s="321" t="s">
        <v>350</v>
      </c>
      <c r="F29" s="321" t="s">
        <v>350</v>
      </c>
      <c r="G29" s="321" t="s">
        <v>350</v>
      </c>
      <c r="H29" s="321" t="s">
        <v>350</v>
      </c>
      <c r="I29" s="321" t="e">
        <f>('Balance '!I50/'Balance '!E50)-1</f>
        <v>#DIV/0!</v>
      </c>
      <c r="J29" s="321" t="e">
        <f>('Balance '!J50/'Balance '!F50)-1</f>
        <v>#DIV/0!</v>
      </c>
      <c r="K29" s="321" t="e">
        <f>('Balance '!K50/'Balance '!G50)-1</f>
        <v>#DIV/0!</v>
      </c>
      <c r="L29" s="321" t="e">
        <f>('Balance '!L50/'Balance '!H50)-1</f>
        <v>#DIV/0!</v>
      </c>
      <c r="M29" s="321" t="e">
        <f>('Balance '!M50/'Balance '!I50)-1</f>
        <v>#DIV/0!</v>
      </c>
      <c r="N29" s="321" t="e">
        <f>('Balance '!N50/'Balance '!J50)-1</f>
        <v>#DIV/0!</v>
      </c>
      <c r="O29" s="321" t="e">
        <f>('Balance '!O50/'Balance '!K50)-1</f>
        <v>#DIV/0!</v>
      </c>
      <c r="P29" s="321" t="e">
        <f>('Balance '!P50/'Balance '!L50)-1</f>
        <v>#DIV/0!</v>
      </c>
      <c r="Q29" s="321" t="e">
        <f>('Balance '!Q50/'Balance '!M50)-1</f>
        <v>#DIV/0!</v>
      </c>
      <c r="R29" s="267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</row>
    <row r="30" spans="1:32" s="272" customFormat="1" ht="13" thickBot="1" x14ac:dyDescent="0.3">
      <c r="A30" s="263"/>
      <c r="B30" s="283"/>
      <c r="C30" s="356"/>
      <c r="D30" s="284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67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</row>
    <row r="31" spans="1:32" s="272" customFormat="1" ht="28.5" customHeight="1" x14ac:dyDescent="0.25">
      <c r="A31" s="322" t="s">
        <v>462</v>
      </c>
      <c r="B31" s="306"/>
      <c r="C31" s="361"/>
      <c r="D31" s="307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267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</row>
    <row r="32" spans="1:32" s="272" customFormat="1" ht="20" customHeight="1" x14ac:dyDescent="0.25">
      <c r="A32" s="340" t="s">
        <v>463</v>
      </c>
      <c r="B32" s="235" t="s">
        <v>465</v>
      </c>
      <c r="C32" s="352"/>
      <c r="D32" s="244"/>
      <c r="E32" s="323" t="e">
        <f>('P&amp;L report'!E15+'P&amp;L report'!E25)/'P&amp;L report'!E9</f>
        <v>#DIV/0!</v>
      </c>
      <c r="F32" s="323" t="e">
        <f>('P&amp;L report'!F15+'P&amp;L report'!F25)/'P&amp;L report'!F9</f>
        <v>#DIV/0!</v>
      </c>
      <c r="G32" s="323" t="e">
        <f>('P&amp;L report'!G15+'P&amp;L report'!G25)/'P&amp;L report'!G9</f>
        <v>#DIV/0!</v>
      </c>
      <c r="H32" s="323" t="e">
        <f>('P&amp;L report'!H15+'P&amp;L report'!H25)/'P&amp;L report'!H9</f>
        <v>#DIV/0!</v>
      </c>
      <c r="I32" s="323" t="e">
        <f>('P&amp;L report'!I15+'P&amp;L report'!I25)/'P&amp;L report'!I9</f>
        <v>#DIV/0!</v>
      </c>
      <c r="J32" s="323" t="e">
        <f>('P&amp;L report'!J15+'P&amp;L report'!J25)/'P&amp;L report'!J9</f>
        <v>#DIV/0!</v>
      </c>
      <c r="K32" s="323" t="e">
        <f>('P&amp;L report'!K15+'P&amp;L report'!K25)/'P&amp;L report'!K9</f>
        <v>#DIV/0!</v>
      </c>
      <c r="L32" s="323" t="e">
        <f>('P&amp;L report'!L15+'P&amp;L report'!L25)/'P&amp;L report'!L9</f>
        <v>#DIV/0!</v>
      </c>
      <c r="M32" s="323" t="e">
        <f>('P&amp;L report'!M15+'P&amp;L report'!M25)/'P&amp;L report'!M9</f>
        <v>#DIV/0!</v>
      </c>
      <c r="N32" s="323" t="e">
        <f>('P&amp;L report'!N15+'P&amp;L report'!N25)/'P&amp;L report'!N9</f>
        <v>#DIV/0!</v>
      </c>
      <c r="O32" s="323" t="e">
        <f>('P&amp;L report'!O15+'P&amp;L report'!O25)/'P&amp;L report'!O9</f>
        <v>#DIV/0!</v>
      </c>
      <c r="P32" s="323" t="e">
        <f>('P&amp;L report'!P15+'P&amp;L report'!P25)/'P&amp;L report'!P9</f>
        <v>#DIV/0!</v>
      </c>
      <c r="Q32" s="323" t="e">
        <f>('P&amp;L report'!Q15+'P&amp;L report'!Q25)/'P&amp;L report'!Q9</f>
        <v>#DIV/0!</v>
      </c>
      <c r="R32" s="385" t="s">
        <v>481</v>
      </c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</row>
    <row r="33" spans="1:29" s="272" customFormat="1" ht="20" customHeight="1" x14ac:dyDescent="0.25">
      <c r="A33" s="340" t="s">
        <v>464</v>
      </c>
      <c r="B33" s="235" t="s">
        <v>466</v>
      </c>
      <c r="C33" s="352"/>
      <c r="D33" s="244"/>
      <c r="E33" s="323" t="e">
        <f>'P&amp;L report'!E27/'P&amp;L report'!E9</f>
        <v>#DIV/0!</v>
      </c>
      <c r="F33" s="323" t="e">
        <f>'P&amp;L report'!F27/'P&amp;L report'!F9</f>
        <v>#DIV/0!</v>
      </c>
      <c r="G33" s="323" t="e">
        <f>'P&amp;L report'!G27/'P&amp;L report'!G9</f>
        <v>#DIV/0!</v>
      </c>
      <c r="H33" s="323" t="e">
        <f>'P&amp;L report'!H27/'P&amp;L report'!H9</f>
        <v>#DIV/0!</v>
      </c>
      <c r="I33" s="323" t="e">
        <f>'P&amp;L report'!I27/'P&amp;L report'!I9</f>
        <v>#DIV/0!</v>
      </c>
      <c r="J33" s="323" t="e">
        <f>'P&amp;L report'!J27/'P&amp;L report'!J9</f>
        <v>#DIV/0!</v>
      </c>
      <c r="K33" s="323" t="e">
        <f>'P&amp;L report'!K27/'P&amp;L report'!K9</f>
        <v>#DIV/0!</v>
      </c>
      <c r="L33" s="323" t="e">
        <f>'P&amp;L report'!L27/'P&amp;L report'!L9</f>
        <v>#DIV/0!</v>
      </c>
      <c r="M33" s="323" t="e">
        <f>'P&amp;L report'!M27/'P&amp;L report'!M9</f>
        <v>#DIV/0!</v>
      </c>
      <c r="N33" s="323" t="e">
        <f>'P&amp;L report'!N27/'P&amp;L report'!N9</f>
        <v>#DIV/0!</v>
      </c>
      <c r="O33" s="323" t="e">
        <f>'P&amp;L report'!O27/'P&amp;L report'!O9</f>
        <v>#DIV/0!</v>
      </c>
      <c r="P33" s="323" t="e">
        <f>'P&amp;L report'!P27/'P&amp;L report'!P9</f>
        <v>#DIV/0!</v>
      </c>
      <c r="Q33" s="323" t="e">
        <f>'P&amp;L report'!Q27/'P&amp;L report'!Q9</f>
        <v>#DIV/0!</v>
      </c>
      <c r="R33" s="267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</row>
    <row r="34" spans="1:29" s="272" customFormat="1" ht="13" thickBot="1" x14ac:dyDescent="0.3">
      <c r="A34" s="263"/>
      <c r="B34" s="283"/>
      <c r="C34" s="356"/>
      <c r="D34" s="284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67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</row>
    <row r="35" spans="1:29" s="272" customFormat="1" ht="28.5" customHeight="1" x14ac:dyDescent="0.25">
      <c r="A35" s="322" t="s">
        <v>357</v>
      </c>
      <c r="B35" s="306" t="s">
        <v>210</v>
      </c>
      <c r="C35" s="361"/>
      <c r="D35" s="307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267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</row>
    <row r="36" spans="1:29" s="272" customFormat="1" ht="23" customHeight="1" x14ac:dyDescent="0.25">
      <c r="A36" s="340" t="s">
        <v>213</v>
      </c>
      <c r="B36" s="235" t="s">
        <v>212</v>
      </c>
      <c r="C36" s="352" t="s">
        <v>441</v>
      </c>
      <c r="D36" s="244"/>
      <c r="E36" s="324" t="e">
        <f>'Balance '!E22/('P&amp;L report'!E12/365)</f>
        <v>#DIV/0!</v>
      </c>
      <c r="F36" s="324" t="e">
        <f>'Balance '!F22/('P&amp;L report'!F12/90)</f>
        <v>#DIV/0!</v>
      </c>
      <c r="G36" s="324" t="e">
        <f>'Balance '!G22/('P&amp;L report'!G12/180)</f>
        <v>#DIV/0!</v>
      </c>
      <c r="H36" s="324" t="e">
        <f>'Balance '!H22/('P&amp;L report'!H12/270)</f>
        <v>#DIV/0!</v>
      </c>
      <c r="I36" s="324" t="e">
        <f>'Balance '!I22/('P&amp;L report'!I12/365)</f>
        <v>#DIV/0!</v>
      </c>
      <c r="J36" s="324" t="e">
        <f>'Balance '!J22/('P&amp;L report'!J12/90)</f>
        <v>#DIV/0!</v>
      </c>
      <c r="K36" s="324" t="e">
        <f>'Balance '!K22/('P&amp;L report'!K12/180)</f>
        <v>#DIV/0!</v>
      </c>
      <c r="L36" s="324" t="e">
        <f>'Balance '!L22/('P&amp;L report'!L12/270)</f>
        <v>#DIV/0!</v>
      </c>
      <c r="M36" s="324" t="e">
        <f>'Balance '!M22/('P&amp;L report'!M12/365)</f>
        <v>#DIV/0!</v>
      </c>
      <c r="N36" s="324" t="e">
        <f>'Balance '!N22/('P&amp;L report'!N12/90)</f>
        <v>#DIV/0!</v>
      </c>
      <c r="O36" s="324" t="e">
        <f>'Balance '!O22/('P&amp;L report'!O12/180)</f>
        <v>#DIV/0!</v>
      </c>
      <c r="P36" s="324" t="e">
        <f>'Balance '!P22/('P&amp;L report'!P12/270)</f>
        <v>#DIV/0!</v>
      </c>
      <c r="Q36" s="324" t="e">
        <f>'Balance '!Q22/('P&amp;L report'!Q12/365)</f>
        <v>#DIV/0!</v>
      </c>
      <c r="R36" s="267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</row>
    <row r="37" spans="1:29" s="272" customFormat="1" ht="26" customHeight="1" x14ac:dyDescent="0.25">
      <c r="A37" s="340" t="s">
        <v>215</v>
      </c>
      <c r="B37" s="235" t="s">
        <v>214</v>
      </c>
      <c r="C37" s="352" t="s">
        <v>442</v>
      </c>
      <c r="D37" s="244"/>
      <c r="E37" s="324" t="e">
        <f>'Balance '!E32/('P&amp;L report'!E9/365)</f>
        <v>#DIV/0!</v>
      </c>
      <c r="F37" s="324" t="e">
        <f>'Balance '!F32/('P&amp;L report'!F9/90)</f>
        <v>#DIV/0!</v>
      </c>
      <c r="G37" s="324" t="e">
        <f>'Balance '!G32/('P&amp;L report'!G9/180)</f>
        <v>#DIV/0!</v>
      </c>
      <c r="H37" s="324" t="e">
        <f>'Balance '!H32/('P&amp;L report'!H9/270)</f>
        <v>#DIV/0!</v>
      </c>
      <c r="I37" s="324" t="e">
        <f>'Balance '!I32/('P&amp;L report'!I9/365)</f>
        <v>#DIV/0!</v>
      </c>
      <c r="J37" s="324" t="e">
        <f>'Balance '!J32/('P&amp;L report'!J9/90)</f>
        <v>#DIV/0!</v>
      </c>
      <c r="K37" s="324" t="e">
        <f>'Balance '!K32/('P&amp;L report'!K9/180)</f>
        <v>#DIV/0!</v>
      </c>
      <c r="L37" s="324" t="e">
        <f>'Balance '!L32/('P&amp;L report'!L9/270)</f>
        <v>#DIV/0!</v>
      </c>
      <c r="M37" s="324" t="e">
        <f>'Balance '!M32/('P&amp;L report'!M9/365)</f>
        <v>#DIV/0!</v>
      </c>
      <c r="N37" s="324" t="e">
        <f>'Balance '!N32/('P&amp;L report'!N9/90)</f>
        <v>#DIV/0!</v>
      </c>
      <c r="O37" s="324" t="e">
        <f>'Balance '!O32/('P&amp;L report'!O9/180)</f>
        <v>#DIV/0!</v>
      </c>
      <c r="P37" s="324" t="e">
        <f>'Balance '!P32/('P&amp;L report'!P9/270)</f>
        <v>#DIV/0!</v>
      </c>
      <c r="Q37" s="324" t="e">
        <f>'Balance '!Q32/('P&amp;L report'!Q9/365)</f>
        <v>#DIV/0!</v>
      </c>
      <c r="R37" s="267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</row>
    <row r="38" spans="1:29" s="272" customFormat="1" ht="26" customHeight="1" x14ac:dyDescent="0.25">
      <c r="A38" s="340" t="s">
        <v>217</v>
      </c>
      <c r="B38" s="235" t="s">
        <v>216</v>
      </c>
      <c r="C38" s="352" t="s">
        <v>443</v>
      </c>
      <c r="D38" s="244"/>
      <c r="E38" s="324" t="e">
        <f>'Balance '!E78/('P&amp;L report'!E12/365)</f>
        <v>#DIV/0!</v>
      </c>
      <c r="F38" s="324" t="e">
        <f>'Balance '!F78/('P&amp;L report'!F12/90)</f>
        <v>#DIV/0!</v>
      </c>
      <c r="G38" s="324" t="e">
        <f>'Balance '!G78/('P&amp;L report'!G12/180)</f>
        <v>#DIV/0!</v>
      </c>
      <c r="H38" s="324" t="e">
        <f>'Balance '!H78/('P&amp;L report'!H12/270)</f>
        <v>#DIV/0!</v>
      </c>
      <c r="I38" s="324" t="e">
        <f>'Balance '!I78/('P&amp;L report'!I12/365)</f>
        <v>#DIV/0!</v>
      </c>
      <c r="J38" s="324" t="e">
        <f>'Balance '!J78/('P&amp;L report'!J12/90)</f>
        <v>#DIV/0!</v>
      </c>
      <c r="K38" s="324" t="e">
        <f>'Balance '!K78/('P&amp;L report'!K12/180)</f>
        <v>#DIV/0!</v>
      </c>
      <c r="L38" s="324" t="e">
        <f>'Balance '!L78/('P&amp;L report'!L12/270)</f>
        <v>#DIV/0!</v>
      </c>
      <c r="M38" s="324" t="e">
        <f>'Balance '!M78/('P&amp;L report'!M12/365)</f>
        <v>#DIV/0!</v>
      </c>
      <c r="N38" s="324" t="e">
        <f>'Balance '!N78/('P&amp;L report'!N12/90)</f>
        <v>#DIV/0!</v>
      </c>
      <c r="O38" s="324" t="e">
        <f>'Balance '!O78/('P&amp;L report'!O12/180)</f>
        <v>#DIV/0!</v>
      </c>
      <c r="P38" s="324" t="e">
        <f>'Balance '!P78/('P&amp;L report'!P12/270)</f>
        <v>#DIV/0!</v>
      </c>
      <c r="Q38" s="324" t="e">
        <f>'Balance '!Q78/('P&amp;L report'!Q12/365)</f>
        <v>#DIV/0!</v>
      </c>
      <c r="R38" s="267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</row>
    <row r="39" spans="1:29" s="272" customFormat="1" ht="21.5" customHeight="1" thickBot="1" x14ac:dyDescent="0.3">
      <c r="A39" s="253" t="s">
        <v>409</v>
      </c>
      <c r="B39" s="310" t="s">
        <v>410</v>
      </c>
      <c r="C39" s="367" t="s">
        <v>410</v>
      </c>
      <c r="D39" s="311"/>
      <c r="E39" s="325" t="e">
        <f>'Balance '!E32/'Balance '!E78</f>
        <v>#DIV/0!</v>
      </c>
      <c r="F39" s="325" t="e">
        <f>'Balance '!F32/'Balance '!F78</f>
        <v>#DIV/0!</v>
      </c>
      <c r="G39" s="325" t="e">
        <f>'Balance '!G32/'Balance '!G78</f>
        <v>#DIV/0!</v>
      </c>
      <c r="H39" s="325" t="e">
        <f>'Balance '!H32/'Balance '!H78</f>
        <v>#DIV/0!</v>
      </c>
      <c r="I39" s="325" t="e">
        <f>'Balance '!I32/'Balance '!I78</f>
        <v>#DIV/0!</v>
      </c>
      <c r="J39" s="325" t="e">
        <f>'Balance '!J32/'Balance '!J78</f>
        <v>#DIV/0!</v>
      </c>
      <c r="K39" s="325" t="e">
        <f>'Balance '!K32/'Balance '!K78</f>
        <v>#DIV/0!</v>
      </c>
      <c r="L39" s="325" t="e">
        <f>'Balance '!L32/'Balance '!L78</f>
        <v>#DIV/0!</v>
      </c>
      <c r="M39" s="325" t="e">
        <f>'Balance '!M32/'Balance '!M78</f>
        <v>#DIV/0!</v>
      </c>
      <c r="N39" s="325" t="e">
        <f>'Balance '!N32/'Balance '!N78</f>
        <v>#DIV/0!</v>
      </c>
      <c r="O39" s="325" t="e">
        <f>'Balance '!O32/'Balance '!O78</f>
        <v>#DIV/0!</v>
      </c>
      <c r="P39" s="325" t="e">
        <f>'Balance '!P32/'Balance '!P78</f>
        <v>#DIV/0!</v>
      </c>
      <c r="Q39" s="325" t="e">
        <f>'Balance '!Q32/'Balance '!Q78</f>
        <v>#DIV/0!</v>
      </c>
      <c r="R39" s="267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</row>
    <row r="40" spans="1:29" s="272" customFormat="1" ht="25.5" hidden="1" customHeight="1" outlineLevel="1" x14ac:dyDescent="0.25">
      <c r="A40" s="326" t="s">
        <v>355</v>
      </c>
      <c r="B40" s="289"/>
      <c r="C40" s="357"/>
      <c r="D40" s="290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67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</row>
    <row r="41" spans="1:29" s="272" customFormat="1" ht="19.5" hidden="1" customHeight="1" outlineLevel="1" x14ac:dyDescent="0.25">
      <c r="A41" s="292" t="s">
        <v>354</v>
      </c>
      <c r="B41" s="293" t="s">
        <v>351</v>
      </c>
      <c r="C41" s="358"/>
      <c r="D41" s="294"/>
      <c r="E41" s="327">
        <f>'Balance '!E22+'Balance '!E30+'Balance '!E32</f>
        <v>0</v>
      </c>
      <c r="F41" s="327">
        <f>'Balance '!F22+'Balance '!F30+'Balance '!F32</f>
        <v>0</v>
      </c>
      <c r="G41" s="327">
        <f>'Balance '!G22+'Balance '!G30+'Balance '!G32</f>
        <v>0</v>
      </c>
      <c r="H41" s="327">
        <f>'Balance '!H22+'Balance '!H30+'Balance '!H32</f>
        <v>0</v>
      </c>
      <c r="I41" s="327">
        <f>'Balance '!I22+'Balance '!I30+'Balance '!I32</f>
        <v>0</v>
      </c>
      <c r="J41" s="327">
        <f>'Balance '!J22+'Balance '!J30+'Balance '!J32</f>
        <v>0</v>
      </c>
      <c r="K41" s="327">
        <f>'Balance '!K22+'Balance '!K30+'Balance '!K32</f>
        <v>0</v>
      </c>
      <c r="L41" s="327">
        <f>'Balance '!L22+'Balance '!L30+'Balance '!L32</f>
        <v>0</v>
      </c>
      <c r="M41" s="327">
        <f>'Balance '!M22+'Balance '!M30+'Balance '!M32</f>
        <v>0</v>
      </c>
      <c r="N41" s="327">
        <f>'Balance '!N22+'Balance '!N30+'Balance '!N32</f>
        <v>0</v>
      </c>
      <c r="O41" s="327">
        <f>'Balance '!O22+'Balance '!O30+'Balance '!O32</f>
        <v>0</v>
      </c>
      <c r="P41" s="327">
        <f>'Balance '!P22+'Balance '!P30+'Balance '!P32</f>
        <v>0</v>
      </c>
      <c r="Q41" s="327">
        <f>'Balance '!Q22+'Balance '!Q30+'Balance '!Q32</f>
        <v>0</v>
      </c>
      <c r="R41" s="267" t="s">
        <v>361</v>
      </c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</row>
    <row r="42" spans="1:29" s="272" customFormat="1" ht="24" hidden="1" customHeight="1" outlineLevel="1" x14ac:dyDescent="0.25">
      <c r="A42" s="292" t="s">
        <v>353</v>
      </c>
      <c r="B42" s="293" t="s">
        <v>371</v>
      </c>
      <c r="C42" s="358"/>
      <c r="D42" s="294"/>
      <c r="E42" s="327">
        <f>E41-'Balance '!E78</f>
        <v>0</v>
      </c>
      <c r="F42" s="327">
        <f>F41-'Balance '!F78</f>
        <v>0</v>
      </c>
      <c r="G42" s="327">
        <f>G41-'Balance '!G78</f>
        <v>0</v>
      </c>
      <c r="H42" s="327">
        <f>H41-'Balance '!H78</f>
        <v>0</v>
      </c>
      <c r="I42" s="327">
        <f>I41-'Balance '!I78</f>
        <v>0</v>
      </c>
      <c r="J42" s="327">
        <f>J41-'Balance '!J78</f>
        <v>0</v>
      </c>
      <c r="K42" s="327">
        <f>K41-'Balance '!K78</f>
        <v>0</v>
      </c>
      <c r="L42" s="327">
        <f>L41-'Balance '!L78</f>
        <v>0</v>
      </c>
      <c r="M42" s="327">
        <f>M41-'Balance '!M78</f>
        <v>0</v>
      </c>
      <c r="N42" s="327">
        <f>N41-'Balance '!N78</f>
        <v>0</v>
      </c>
      <c r="O42" s="327">
        <f>O41-'Balance '!O78</f>
        <v>0</v>
      </c>
      <c r="P42" s="327">
        <f>P41-'Balance '!P78</f>
        <v>0</v>
      </c>
      <c r="Q42" s="327">
        <f>Q41-'Balance '!Q78</f>
        <v>0</v>
      </c>
      <c r="R42" s="267" t="s">
        <v>362</v>
      </c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</row>
    <row r="43" spans="1:29" s="272" customFormat="1" ht="23" hidden="1" customHeight="1" outlineLevel="1" x14ac:dyDescent="0.25">
      <c r="A43" s="292" t="s">
        <v>352</v>
      </c>
      <c r="B43" s="293" t="s">
        <v>372</v>
      </c>
      <c r="C43" s="358"/>
      <c r="D43" s="294"/>
      <c r="E43" s="327">
        <f>E42+'Balance '!E11+'Balance '!E10</f>
        <v>0</v>
      </c>
      <c r="F43" s="327">
        <f>F42+'Balance '!F11+'Balance '!F10</f>
        <v>0</v>
      </c>
      <c r="G43" s="327">
        <f>G42+'Balance '!G11+'Balance '!G10</f>
        <v>0</v>
      </c>
      <c r="H43" s="327">
        <f>H42+'Balance '!H11+'Balance '!H10</f>
        <v>0</v>
      </c>
      <c r="I43" s="327">
        <f>I42+'Balance '!I11+'Balance '!I10</f>
        <v>0</v>
      </c>
      <c r="J43" s="327">
        <f>J42+'Balance '!J11+'Balance '!J10</f>
        <v>0</v>
      </c>
      <c r="K43" s="327">
        <f>K42+'Balance '!K11+'Balance '!K10</f>
        <v>0</v>
      </c>
      <c r="L43" s="327">
        <f>L42+'Balance '!L11+'Balance '!L10</f>
        <v>0</v>
      </c>
      <c r="M43" s="327">
        <f>M42+'Balance '!M11+'Balance '!M10</f>
        <v>0</v>
      </c>
      <c r="N43" s="327">
        <f>N42+'Balance '!N11+'Balance '!N10</f>
        <v>0</v>
      </c>
      <c r="O43" s="327">
        <f>O42+'Balance '!O11+'Balance '!O10</f>
        <v>0</v>
      </c>
      <c r="P43" s="327">
        <f>P42+'Balance '!P11+'Balance '!P10</f>
        <v>0</v>
      </c>
      <c r="Q43" s="327">
        <f>Q42+'Balance '!Q11+'Balance '!Q10</f>
        <v>0</v>
      </c>
      <c r="R43" s="267" t="s">
        <v>363</v>
      </c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</row>
    <row r="44" spans="1:29" s="272" customFormat="1" ht="19.5" hidden="1" customHeight="1" outlineLevel="1" thickBot="1" x14ac:dyDescent="0.3">
      <c r="A44" s="300" t="s">
        <v>222</v>
      </c>
      <c r="B44" s="301" t="s">
        <v>373</v>
      </c>
      <c r="C44" s="360"/>
      <c r="D44" s="302"/>
      <c r="E44" s="328">
        <f>'Balance '!E20+'Balance '!E50-'Balance '!E78</f>
        <v>0</v>
      </c>
      <c r="F44" s="328">
        <f>'Balance '!F20+'Balance '!F50-'Balance '!F78</f>
        <v>0</v>
      </c>
      <c r="G44" s="328">
        <f>'Balance '!G20+'Balance '!G50-'Balance '!G78</f>
        <v>0</v>
      </c>
      <c r="H44" s="328">
        <f>'Balance '!H20+'Balance '!H50-'Balance '!H78</f>
        <v>0</v>
      </c>
      <c r="I44" s="328">
        <f>'Balance '!I20+'Balance '!I50-'Balance '!I78</f>
        <v>0</v>
      </c>
      <c r="J44" s="328">
        <f>'Balance '!J20+'Balance '!J50-'Balance '!J78</f>
        <v>0</v>
      </c>
      <c r="K44" s="328">
        <f>'Balance '!K20+'Balance '!K50-'Balance '!K78</f>
        <v>0</v>
      </c>
      <c r="L44" s="328">
        <f>'Balance '!L20+'Balance '!L50-'Balance '!L78</f>
        <v>0</v>
      </c>
      <c r="M44" s="328">
        <f>'Balance '!M20+'Balance '!M50-'Balance '!M78</f>
        <v>0</v>
      </c>
      <c r="N44" s="328">
        <f>'Balance '!N20+'Balance '!N50-'Balance '!N78</f>
        <v>0</v>
      </c>
      <c r="O44" s="328">
        <f>'Balance '!O20+'Balance '!O50-'Balance '!O78</f>
        <v>0</v>
      </c>
      <c r="P44" s="328">
        <f>'Balance '!P20+'Balance '!P50-'Balance '!P78</f>
        <v>0</v>
      </c>
      <c r="Q44" s="328">
        <f>'Balance '!Q20+'Balance '!Q50-'Balance '!Q78</f>
        <v>0</v>
      </c>
      <c r="R44" s="267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</row>
    <row r="45" spans="1:29" s="272" customFormat="1" ht="13" collapsed="1" thickBot="1" x14ac:dyDescent="0.3">
      <c r="A45" s="263"/>
      <c r="B45" s="283"/>
      <c r="C45" s="356"/>
      <c r="D45" s="284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67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</row>
    <row r="46" spans="1:29" s="272" customFormat="1" ht="25" x14ac:dyDescent="0.25">
      <c r="A46" s="322" t="s">
        <v>356</v>
      </c>
      <c r="B46" s="306"/>
      <c r="C46" s="361"/>
      <c r="D46" s="307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267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</row>
    <row r="47" spans="1:29" s="272" customFormat="1" ht="21" customHeight="1" x14ac:dyDescent="0.25">
      <c r="A47" s="340" t="s">
        <v>220</v>
      </c>
      <c r="B47" s="235" t="s">
        <v>359</v>
      </c>
      <c r="C47" s="352" t="s">
        <v>444</v>
      </c>
      <c r="D47" s="244"/>
      <c r="E47" s="327">
        <f>'Balance '!E64</f>
        <v>0</v>
      </c>
      <c r="F47" s="327">
        <f>'Balance '!F64</f>
        <v>0</v>
      </c>
      <c r="G47" s="327">
        <f>'Balance '!G64</f>
        <v>0</v>
      </c>
      <c r="H47" s="327">
        <f>'Balance '!H64</f>
        <v>0</v>
      </c>
      <c r="I47" s="327">
        <f>'Balance '!I64</f>
        <v>0</v>
      </c>
      <c r="J47" s="327">
        <f>'Balance '!J64</f>
        <v>0</v>
      </c>
      <c r="K47" s="327">
        <f>'Balance '!K64</f>
        <v>0</v>
      </c>
      <c r="L47" s="327">
        <f>'Balance '!L64</f>
        <v>0</v>
      </c>
      <c r="M47" s="327">
        <f>'Balance '!M64</f>
        <v>0</v>
      </c>
      <c r="N47" s="327">
        <f>'Balance '!N64</f>
        <v>0</v>
      </c>
      <c r="O47" s="327">
        <f>'Balance '!O64</f>
        <v>0</v>
      </c>
      <c r="P47" s="327">
        <f>'Balance '!P64</f>
        <v>0</v>
      </c>
      <c r="Q47" s="327">
        <f>'Balance '!Q64</f>
        <v>0</v>
      </c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</row>
    <row r="48" spans="1:29" s="272" customFormat="1" ht="21" customHeight="1" thickBot="1" x14ac:dyDescent="0.3">
      <c r="A48" s="253" t="s">
        <v>439</v>
      </c>
      <c r="B48" s="310" t="s">
        <v>360</v>
      </c>
      <c r="C48" s="367" t="s">
        <v>445</v>
      </c>
      <c r="D48" s="311"/>
      <c r="E48" s="328">
        <f>'Balance '!E74+'Balance '!E66+'Balance '!E64</f>
        <v>0</v>
      </c>
      <c r="F48" s="328">
        <f>'Balance '!F74+'Balance '!F66+'Balance '!F64</f>
        <v>0</v>
      </c>
      <c r="G48" s="328">
        <f>'Balance '!G74+'Balance '!G66+'Balance '!G64</f>
        <v>0</v>
      </c>
      <c r="H48" s="328">
        <f>'Balance '!H74+'Balance '!H66+'Balance '!H64</f>
        <v>0</v>
      </c>
      <c r="I48" s="328">
        <f>'Balance '!I74+'Balance '!I66+'Balance '!I64</f>
        <v>0</v>
      </c>
      <c r="J48" s="328">
        <f>'Balance '!J74+'Balance '!J66+'Balance '!J64</f>
        <v>0</v>
      </c>
      <c r="K48" s="328">
        <f>'Balance '!K74+'Balance '!K66+'Balance '!K64</f>
        <v>0</v>
      </c>
      <c r="L48" s="328">
        <f>'Balance '!L74+'Balance '!L66+'Balance '!L64</f>
        <v>0</v>
      </c>
      <c r="M48" s="328">
        <f>'Balance '!M74+'Balance '!M66+'Balance '!M64</f>
        <v>0</v>
      </c>
      <c r="N48" s="328">
        <f>'Balance '!N74+'Balance '!N66+'Balance '!N64</f>
        <v>0</v>
      </c>
      <c r="O48" s="328">
        <f>'Balance '!O74+'Balance '!O66+'Balance '!O64</f>
        <v>0</v>
      </c>
      <c r="P48" s="328">
        <f>'Balance '!P74+'Balance '!P66+'Balance '!P64</f>
        <v>0</v>
      </c>
      <c r="Q48" s="328">
        <f>'Balance '!Q74+'Balance '!Q66+'Balance '!Q64</f>
        <v>0</v>
      </c>
      <c r="R48" s="267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</row>
    <row r="49" spans="1:32" ht="13" thickBot="1" x14ac:dyDescent="0.3">
      <c r="A49" s="263"/>
      <c r="B49" s="283"/>
      <c r="C49" s="356"/>
      <c r="D49" s="284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</row>
    <row r="50" spans="1:32" ht="16.5" customHeight="1" x14ac:dyDescent="0.25">
      <c r="A50" s="329" t="s">
        <v>211</v>
      </c>
      <c r="B50" s="330" t="s">
        <v>210</v>
      </c>
      <c r="C50" s="365"/>
      <c r="D50" s="331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</row>
    <row r="51" spans="1:32" ht="68.5" customHeight="1" x14ac:dyDescent="0.25">
      <c r="A51" s="235" t="s">
        <v>364</v>
      </c>
      <c r="B51" s="235" t="s">
        <v>431</v>
      </c>
      <c r="C51" s="352" t="s">
        <v>432</v>
      </c>
      <c r="D51" s="244"/>
      <c r="E51" s="368" t="e">
        <f t="shared" ref="E51:Q51" si="0">E17/E43</f>
        <v>#DIV/0!</v>
      </c>
      <c r="F51" s="368" t="e">
        <f t="shared" si="0"/>
        <v>#DIV/0!</v>
      </c>
      <c r="G51" s="368" t="e">
        <f t="shared" si="0"/>
        <v>#DIV/0!</v>
      </c>
      <c r="H51" s="368" t="e">
        <f t="shared" si="0"/>
        <v>#DIV/0!</v>
      </c>
      <c r="I51" s="368" t="e">
        <f t="shared" si="0"/>
        <v>#DIV/0!</v>
      </c>
      <c r="J51" s="368" t="e">
        <f t="shared" si="0"/>
        <v>#DIV/0!</v>
      </c>
      <c r="K51" s="368" t="e">
        <f t="shared" si="0"/>
        <v>#DIV/0!</v>
      </c>
      <c r="L51" s="368" t="e">
        <f t="shared" si="0"/>
        <v>#DIV/0!</v>
      </c>
      <c r="M51" s="368" t="e">
        <f t="shared" si="0"/>
        <v>#DIV/0!</v>
      </c>
      <c r="N51" s="368" t="e">
        <f t="shared" si="0"/>
        <v>#DIV/0!</v>
      </c>
      <c r="O51" s="368" t="e">
        <f t="shared" si="0"/>
        <v>#DIV/0!</v>
      </c>
      <c r="P51" s="368" t="e">
        <f t="shared" si="0"/>
        <v>#DIV/0!</v>
      </c>
      <c r="Q51" s="368" t="e">
        <f t="shared" si="0"/>
        <v>#DIV/0!</v>
      </c>
      <c r="R51" s="381" t="s">
        <v>537</v>
      </c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</row>
    <row r="52" spans="1:32" ht="34.5" customHeight="1" x14ac:dyDescent="0.25">
      <c r="A52" s="235" t="s">
        <v>365</v>
      </c>
      <c r="B52" s="235" t="s">
        <v>433</v>
      </c>
      <c r="C52" s="352" t="s">
        <v>434</v>
      </c>
      <c r="D52" s="244"/>
      <c r="E52" s="368" t="e">
        <f t="shared" ref="E52:Q52" si="1">E19/E44</f>
        <v>#DIV/0!</v>
      </c>
      <c r="F52" s="368" t="e">
        <f t="shared" si="1"/>
        <v>#DIV/0!</v>
      </c>
      <c r="G52" s="368" t="e">
        <f t="shared" si="1"/>
        <v>#DIV/0!</v>
      </c>
      <c r="H52" s="368" t="e">
        <f t="shared" si="1"/>
        <v>#DIV/0!</v>
      </c>
      <c r="I52" s="368" t="e">
        <f t="shared" si="1"/>
        <v>#DIV/0!</v>
      </c>
      <c r="J52" s="368" t="e">
        <f t="shared" si="1"/>
        <v>#DIV/0!</v>
      </c>
      <c r="K52" s="368" t="e">
        <f t="shared" si="1"/>
        <v>#DIV/0!</v>
      </c>
      <c r="L52" s="368" t="e">
        <f t="shared" si="1"/>
        <v>#DIV/0!</v>
      </c>
      <c r="M52" s="368" t="e">
        <f t="shared" si="1"/>
        <v>#DIV/0!</v>
      </c>
      <c r="N52" s="368" t="e">
        <f t="shared" si="1"/>
        <v>#DIV/0!</v>
      </c>
      <c r="O52" s="368" t="e">
        <f t="shared" si="1"/>
        <v>#DIV/0!</v>
      </c>
      <c r="P52" s="368" t="e">
        <f t="shared" si="1"/>
        <v>#DIV/0!</v>
      </c>
      <c r="Q52" s="368" t="e">
        <f t="shared" si="1"/>
        <v>#DIV/0!</v>
      </c>
      <c r="R52" s="385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</row>
    <row r="53" spans="1:32" ht="44.5" customHeight="1" x14ac:dyDescent="0.25">
      <c r="A53" s="235" t="s">
        <v>367</v>
      </c>
      <c r="B53" s="235" t="s">
        <v>436</v>
      </c>
      <c r="C53" s="352" t="s">
        <v>435</v>
      </c>
      <c r="D53" s="244"/>
      <c r="E53" s="368" t="e">
        <f t="shared" ref="E53:Q53" si="2">E20/E47</f>
        <v>#DIV/0!</v>
      </c>
      <c r="F53" s="368" t="e">
        <f t="shared" si="2"/>
        <v>#DIV/0!</v>
      </c>
      <c r="G53" s="368" t="e">
        <f t="shared" si="2"/>
        <v>#DIV/0!</v>
      </c>
      <c r="H53" s="368" t="e">
        <f t="shared" si="2"/>
        <v>#DIV/0!</v>
      </c>
      <c r="I53" s="368" t="e">
        <f t="shared" si="2"/>
        <v>#DIV/0!</v>
      </c>
      <c r="J53" s="368" t="e">
        <f t="shared" si="2"/>
        <v>#DIV/0!</v>
      </c>
      <c r="K53" s="368" t="e">
        <f t="shared" si="2"/>
        <v>#DIV/0!</v>
      </c>
      <c r="L53" s="368" t="e">
        <f t="shared" si="2"/>
        <v>#DIV/0!</v>
      </c>
      <c r="M53" s="368" t="e">
        <f t="shared" si="2"/>
        <v>#DIV/0!</v>
      </c>
      <c r="N53" s="368" t="e">
        <f t="shared" si="2"/>
        <v>#DIV/0!</v>
      </c>
      <c r="O53" s="368" t="e">
        <f t="shared" si="2"/>
        <v>#DIV/0!</v>
      </c>
      <c r="P53" s="368" t="e">
        <f t="shared" si="2"/>
        <v>#DIV/0!</v>
      </c>
      <c r="Q53" s="368" t="e">
        <f t="shared" si="2"/>
        <v>#DIV/0!</v>
      </c>
      <c r="R53" s="383" t="s">
        <v>536</v>
      </c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</row>
    <row r="54" spans="1:32" s="272" customFormat="1" ht="35.5" customHeight="1" x14ac:dyDescent="0.25">
      <c r="A54" s="235" t="s">
        <v>366</v>
      </c>
      <c r="B54" s="235" t="s">
        <v>438</v>
      </c>
      <c r="C54" s="352" t="s">
        <v>437</v>
      </c>
      <c r="D54" s="244"/>
      <c r="E54" s="368" t="e">
        <f t="shared" ref="E54:Q54" si="3">E19/E48</f>
        <v>#DIV/0!</v>
      </c>
      <c r="F54" s="368" t="e">
        <f t="shared" si="3"/>
        <v>#DIV/0!</v>
      </c>
      <c r="G54" s="368" t="e">
        <f t="shared" si="3"/>
        <v>#DIV/0!</v>
      </c>
      <c r="H54" s="368" t="e">
        <f t="shared" si="3"/>
        <v>#DIV/0!</v>
      </c>
      <c r="I54" s="368" t="e">
        <f t="shared" si="3"/>
        <v>#DIV/0!</v>
      </c>
      <c r="J54" s="368" t="e">
        <f t="shared" si="3"/>
        <v>#DIV/0!</v>
      </c>
      <c r="K54" s="368" t="e">
        <f t="shared" si="3"/>
        <v>#DIV/0!</v>
      </c>
      <c r="L54" s="368" t="e">
        <f t="shared" si="3"/>
        <v>#DIV/0!</v>
      </c>
      <c r="M54" s="368" t="e">
        <f t="shared" si="3"/>
        <v>#DIV/0!</v>
      </c>
      <c r="N54" s="368" t="e">
        <f t="shared" si="3"/>
        <v>#DIV/0!</v>
      </c>
      <c r="O54" s="368" t="e">
        <f t="shared" si="3"/>
        <v>#DIV/0!</v>
      </c>
      <c r="P54" s="368" t="e">
        <f t="shared" si="3"/>
        <v>#DIV/0!</v>
      </c>
      <c r="Q54" s="368" t="e">
        <f t="shared" si="3"/>
        <v>#DIV/0!</v>
      </c>
      <c r="R54" s="267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</row>
    <row r="55" spans="1:32" ht="13" thickBot="1" x14ac:dyDescent="0.3">
      <c r="A55" s="333"/>
      <c r="B55" s="334"/>
      <c r="C55" s="366"/>
      <c r="D55" s="335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</row>
    <row r="56" spans="1:32" ht="16.5" customHeight="1" x14ac:dyDescent="0.25">
      <c r="A56" s="322" t="s">
        <v>446</v>
      </c>
      <c r="B56" s="306"/>
      <c r="C56" s="361"/>
      <c r="D56" s="307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267"/>
    </row>
    <row r="57" spans="1:32" ht="25" x14ac:dyDescent="0.25">
      <c r="A57" s="337" t="s">
        <v>447</v>
      </c>
      <c r="B57" s="338" t="s">
        <v>451</v>
      </c>
      <c r="C57" s="352" t="s">
        <v>448</v>
      </c>
      <c r="D57" s="244"/>
      <c r="E57" s="339">
        <f>'Balance '!E11+'Balance '!E10+'Balance '!E22+'Balance '!E30+'Balance '!E32+'Balance '!E45</f>
        <v>0</v>
      </c>
      <c r="F57" s="339">
        <f>'Balance '!F11+'Balance '!F10+'Balance '!F22+'Balance '!F30+'Balance '!F32+'Balance '!F45</f>
        <v>0</v>
      </c>
      <c r="G57" s="339">
        <f>'Balance '!G11+'Balance '!G10+'Balance '!G22+'Balance '!G30+'Balance '!G32+'Balance '!G45</f>
        <v>0</v>
      </c>
      <c r="H57" s="339">
        <f>'Balance '!H11+'Balance '!H10+'Balance '!H22+'Balance '!H30+'Balance '!H32+'Balance '!H45</f>
        <v>0</v>
      </c>
      <c r="I57" s="339">
        <f>'Balance '!I11+'Balance '!I10+'Balance '!I22+'Balance '!I30+'Balance '!I32+'Balance '!I45</f>
        <v>0</v>
      </c>
      <c r="J57" s="339">
        <f>'Balance '!J11+'Balance '!J10+'Balance '!J22+'Balance '!J30+'Balance '!J32+'Balance '!J45</f>
        <v>0</v>
      </c>
      <c r="K57" s="339">
        <f>'Balance '!K11+'Balance '!K10+'Balance '!K22+'Balance '!K30+'Balance '!K32+'Balance '!K45</f>
        <v>0</v>
      </c>
      <c r="L57" s="339">
        <f>'Balance '!L11+'Balance '!L10+'Balance '!L22+'Balance '!L30+'Balance '!L32+'Balance '!L45</f>
        <v>0</v>
      </c>
      <c r="M57" s="339">
        <f>'Balance '!M11+'Balance '!M10+'Balance '!M22+'Balance '!M30+'Balance '!M32+'Balance '!M45</f>
        <v>0</v>
      </c>
      <c r="N57" s="339">
        <f>'Balance '!N11+'Balance '!N10+'Balance '!N22+'Balance '!N30+'Balance '!N32+'Balance '!N45</f>
        <v>0</v>
      </c>
      <c r="O57" s="339">
        <f>'Balance '!O11+'Balance '!O10+'Balance '!O22+'Balance '!O30+'Balance '!O32+'Balance '!O45</f>
        <v>0</v>
      </c>
      <c r="P57" s="339">
        <f>'Balance '!P11+'Balance '!P10+'Balance '!P22+'Balance '!P30+'Balance '!P32+'Balance '!P45</f>
        <v>0</v>
      </c>
      <c r="Q57" s="339">
        <f>'Balance '!Q11+'Balance '!Q10+'Balance '!Q22+'Balance '!Q30+'Balance '!Q32+'Balance '!Q45</f>
        <v>0</v>
      </c>
    </row>
    <row r="58" spans="1:32" ht="25" x14ac:dyDescent="0.25">
      <c r="A58" s="340" t="s">
        <v>449</v>
      </c>
      <c r="B58" s="338" t="s">
        <v>452</v>
      </c>
      <c r="C58" s="352"/>
      <c r="D58" s="244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</row>
    <row r="59" spans="1:32" ht="25" x14ac:dyDescent="0.25">
      <c r="A59" s="340" t="s">
        <v>450</v>
      </c>
      <c r="B59" s="338" t="s">
        <v>453</v>
      </c>
      <c r="C59" s="352"/>
      <c r="D59" s="244"/>
      <c r="E59" s="339">
        <f>E57-E58</f>
        <v>0</v>
      </c>
      <c r="F59" s="339">
        <f t="shared" ref="F59:Q59" si="4">F57-F58</f>
        <v>0</v>
      </c>
      <c r="G59" s="339">
        <f t="shared" si="4"/>
        <v>0</v>
      </c>
      <c r="H59" s="339">
        <f t="shared" si="4"/>
        <v>0</v>
      </c>
      <c r="I59" s="339">
        <f t="shared" si="4"/>
        <v>0</v>
      </c>
      <c r="J59" s="339">
        <f t="shared" si="4"/>
        <v>0</v>
      </c>
      <c r="K59" s="339">
        <f t="shared" si="4"/>
        <v>0</v>
      </c>
      <c r="L59" s="339">
        <f t="shared" si="4"/>
        <v>0</v>
      </c>
      <c r="M59" s="339">
        <f t="shared" si="4"/>
        <v>0</v>
      </c>
      <c r="N59" s="339">
        <f t="shared" si="4"/>
        <v>0</v>
      </c>
      <c r="O59" s="339">
        <f t="shared" si="4"/>
        <v>0</v>
      </c>
      <c r="P59" s="339">
        <f t="shared" si="4"/>
        <v>0</v>
      </c>
      <c r="Q59" s="339">
        <f t="shared" si="4"/>
        <v>0</v>
      </c>
    </row>
    <row r="60" spans="1:32" x14ac:dyDescent="0.25">
      <c r="B60" s="341"/>
    </row>
    <row r="61" spans="1:32" ht="25" hidden="1" outlineLevel="1" x14ac:dyDescent="0.25">
      <c r="A61" s="326" t="s">
        <v>492</v>
      </c>
      <c r="B61" s="289"/>
      <c r="C61" s="357"/>
      <c r="D61" s="290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67"/>
    </row>
    <row r="62" spans="1:32" s="344" customFormat="1" ht="25" hidden="1" outlineLevel="1" x14ac:dyDescent="0.25">
      <c r="A62" s="292" t="s">
        <v>470</v>
      </c>
      <c r="B62" s="342" t="s">
        <v>471</v>
      </c>
      <c r="C62" s="358" t="s">
        <v>469</v>
      </c>
      <c r="D62" s="294"/>
      <c r="E62" s="343" t="s">
        <v>350</v>
      </c>
      <c r="F62" s="343" t="s">
        <v>350</v>
      </c>
      <c r="G62" s="343" t="s">
        <v>350</v>
      </c>
      <c r="H62" s="343" t="s">
        <v>350</v>
      </c>
      <c r="I62" s="343" t="e">
        <f>(I63-I64-(I65-I66-I67)-I68)/I69</f>
        <v>#DIV/0!</v>
      </c>
      <c r="J62" s="343" t="e">
        <f t="shared" ref="J62:Q62" si="5">(J63-J64-(J65-J66-J67)-J68)/J69</f>
        <v>#DIV/0!</v>
      </c>
      <c r="K62" s="343" t="e">
        <f t="shared" si="5"/>
        <v>#DIV/0!</v>
      </c>
      <c r="L62" s="343" t="e">
        <f t="shared" si="5"/>
        <v>#DIV/0!</v>
      </c>
      <c r="M62" s="343" t="e">
        <f t="shared" si="5"/>
        <v>#DIV/0!</v>
      </c>
      <c r="N62" s="343" t="e">
        <f t="shared" si="5"/>
        <v>#DIV/0!</v>
      </c>
      <c r="O62" s="343" t="e">
        <f t="shared" si="5"/>
        <v>#DIV/0!</v>
      </c>
      <c r="P62" s="343" t="e">
        <f t="shared" si="5"/>
        <v>#DIV/0!</v>
      </c>
      <c r="Q62" s="343" t="e">
        <f t="shared" si="5"/>
        <v>#DIV/0!</v>
      </c>
      <c r="R62" s="217" t="s">
        <v>479</v>
      </c>
      <c r="T62" s="216"/>
      <c r="U62" s="216"/>
      <c r="V62" s="216"/>
      <c r="W62" s="216"/>
      <c r="X62" s="216"/>
      <c r="Y62" s="216"/>
      <c r="Z62" s="216"/>
      <c r="AA62" s="216"/>
      <c r="AB62" s="216"/>
      <c r="AC62" s="216"/>
    </row>
    <row r="63" spans="1:32" s="344" customFormat="1" ht="25" hidden="1" outlineLevel="1" x14ac:dyDescent="0.25">
      <c r="A63" s="292" t="s">
        <v>472</v>
      </c>
      <c r="B63" s="342"/>
      <c r="C63" s="358" t="s">
        <v>482</v>
      </c>
      <c r="D63" s="294"/>
      <c r="E63" s="339" t="s">
        <v>350</v>
      </c>
      <c r="F63" s="339" t="s">
        <v>350</v>
      </c>
      <c r="G63" s="339" t="s">
        <v>350</v>
      </c>
      <c r="H63" s="339" t="s">
        <v>350</v>
      </c>
      <c r="I63" s="339">
        <f>'Balance '!I50-'Balance '!E50</f>
        <v>0</v>
      </c>
      <c r="J63" s="339">
        <f>'Balance '!J50-'Balance '!F50</f>
        <v>0</v>
      </c>
      <c r="K63" s="339">
        <f>'Balance '!K50-'Balance '!G50</f>
        <v>0</v>
      </c>
      <c r="L63" s="339">
        <f>'Balance '!L50-'Balance '!H50</f>
        <v>0</v>
      </c>
      <c r="M63" s="339">
        <f>'Balance '!M50-'Balance '!I50</f>
        <v>0</v>
      </c>
      <c r="N63" s="339">
        <f>'Balance '!N50-'Balance '!J50</f>
        <v>0</v>
      </c>
      <c r="O63" s="339">
        <f>'Balance '!O50-'Balance '!K50</f>
        <v>0</v>
      </c>
      <c r="P63" s="339">
        <f>'Balance '!P50-'Balance '!L50</f>
        <v>0</v>
      </c>
      <c r="Q63" s="339">
        <f>'Balance '!Q50-'Balance '!M50</f>
        <v>0</v>
      </c>
      <c r="R63" s="217" t="s">
        <v>480</v>
      </c>
      <c r="T63" s="216"/>
      <c r="U63" s="216"/>
      <c r="V63" s="216"/>
      <c r="W63" s="216"/>
      <c r="X63" s="216"/>
      <c r="Y63" s="216"/>
      <c r="Z63" s="216"/>
      <c r="AA63" s="216"/>
      <c r="AB63" s="216"/>
      <c r="AC63" s="216"/>
    </row>
    <row r="64" spans="1:32" s="344" customFormat="1" ht="37.5" hidden="1" outlineLevel="1" x14ac:dyDescent="0.25">
      <c r="A64" s="292" t="s">
        <v>473</v>
      </c>
      <c r="B64" s="342"/>
      <c r="C64" s="358" t="s">
        <v>483</v>
      </c>
      <c r="D64" s="294"/>
      <c r="E64" s="339" t="s">
        <v>350</v>
      </c>
      <c r="F64" s="339" t="s">
        <v>350</v>
      </c>
      <c r="G64" s="339" t="s">
        <v>350</v>
      </c>
      <c r="H64" s="339" t="s">
        <v>350</v>
      </c>
      <c r="I64" s="339">
        <f>('Balance '!I40+'Balance '!I45)-('Balance '!E40+'Balance '!E45)</f>
        <v>0</v>
      </c>
      <c r="J64" s="339">
        <f>('Balance '!J40+'Balance '!J45)-('Balance '!F40+'Balance '!F45)</f>
        <v>0</v>
      </c>
      <c r="K64" s="339">
        <f>('Balance '!K40+'Balance '!K45)-('Balance '!G40+'Balance '!G45)</f>
        <v>0</v>
      </c>
      <c r="L64" s="339">
        <f>('Balance '!L40+'Balance '!L45)-('Balance '!H40+'Balance '!H45)</f>
        <v>0</v>
      </c>
      <c r="M64" s="339">
        <f>('Balance '!M40+'Balance '!M45)-('Balance '!I40+'Balance '!I45)</f>
        <v>0</v>
      </c>
      <c r="N64" s="339">
        <f>('Balance '!N40+'Balance '!N45)-('Balance '!J40+'Balance '!J45)</f>
        <v>0</v>
      </c>
      <c r="O64" s="339">
        <f>('Balance '!O40+'Balance '!O45)-('Balance '!K40+'Balance '!K45)</f>
        <v>0</v>
      </c>
      <c r="P64" s="339">
        <f>('Balance '!P40+'Balance '!P45)-('Balance '!L40+'Balance '!L45)</f>
        <v>0</v>
      </c>
      <c r="Q64" s="339">
        <f>('Balance '!Q40+'Balance '!Q45)-('Balance '!M40+'Balance '!M45)</f>
        <v>0</v>
      </c>
      <c r="R64" s="217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</row>
    <row r="65" spans="1:29" ht="25" hidden="1" outlineLevel="1" x14ac:dyDescent="0.25">
      <c r="A65" s="292" t="s">
        <v>474</v>
      </c>
      <c r="B65" s="345"/>
      <c r="C65" s="358" t="s">
        <v>484</v>
      </c>
      <c r="D65" s="294"/>
      <c r="E65" s="339" t="s">
        <v>350</v>
      </c>
      <c r="F65" s="339" t="s">
        <v>350</v>
      </c>
      <c r="G65" s="339" t="s">
        <v>350</v>
      </c>
      <c r="H65" s="339" t="s">
        <v>350</v>
      </c>
      <c r="I65" s="339">
        <f>'Balance '!I93-'Balance '!E94</f>
        <v>0</v>
      </c>
      <c r="J65" s="339">
        <f>'Balance '!J93-'Balance '!F94</f>
        <v>0</v>
      </c>
      <c r="K65" s="339">
        <f>'Balance '!K93-'Balance '!G94</f>
        <v>0</v>
      </c>
      <c r="L65" s="339">
        <f>'Balance '!L93-'Balance '!H94</f>
        <v>0</v>
      </c>
      <c r="M65" s="339">
        <f>'Balance '!M93-'Balance '!I94</f>
        <v>0</v>
      </c>
      <c r="N65" s="339">
        <f>'Balance '!N93-'Balance '!J94</f>
        <v>0</v>
      </c>
      <c r="O65" s="339">
        <f>'Balance '!O93-'Balance '!K94</f>
        <v>0</v>
      </c>
      <c r="P65" s="339">
        <f>'Balance '!P93-'Balance '!L94</f>
        <v>0</v>
      </c>
      <c r="Q65" s="339">
        <f>'Balance '!Q93-'Balance '!M94</f>
        <v>0</v>
      </c>
    </row>
    <row r="66" spans="1:29" ht="50" hidden="1" outlineLevel="1" x14ac:dyDescent="0.25">
      <c r="A66" s="292" t="s">
        <v>475</v>
      </c>
      <c r="B66" s="345"/>
      <c r="C66" s="358" t="s">
        <v>485</v>
      </c>
      <c r="D66" s="294"/>
      <c r="E66" s="339" t="s">
        <v>350</v>
      </c>
      <c r="F66" s="339" t="s">
        <v>350</v>
      </c>
      <c r="G66" s="339" t="s">
        <v>350</v>
      </c>
      <c r="H66" s="339" t="s">
        <v>350</v>
      </c>
      <c r="I66" s="339">
        <f>'Balance '!I74-'Balance '!E74</f>
        <v>0</v>
      </c>
      <c r="J66" s="339">
        <f>'Balance '!J74-'Balance '!F74</f>
        <v>0</v>
      </c>
      <c r="K66" s="339">
        <f>'Balance '!K74-'Balance '!G74</f>
        <v>0</v>
      </c>
      <c r="L66" s="339">
        <f>'Balance '!L74-'Balance '!H74</f>
        <v>0</v>
      </c>
      <c r="M66" s="339">
        <f>'Balance '!M74-'Balance '!I74</f>
        <v>0</v>
      </c>
      <c r="N66" s="339">
        <f>'Balance '!N74-'Balance '!J74</f>
        <v>0</v>
      </c>
      <c r="O66" s="339">
        <f>'Balance '!O74-'Balance '!K74</f>
        <v>0</v>
      </c>
      <c r="P66" s="339">
        <f>'Balance '!P74-'Balance '!L74</f>
        <v>0</v>
      </c>
      <c r="Q66" s="339">
        <f>'Balance '!Q74-'Balance '!M74</f>
        <v>0</v>
      </c>
    </row>
    <row r="67" spans="1:29" ht="40" hidden="1" outlineLevel="1" x14ac:dyDescent="0.25">
      <c r="A67" s="292" t="s">
        <v>476</v>
      </c>
      <c r="B67" s="345"/>
      <c r="C67" s="358" t="s">
        <v>486</v>
      </c>
      <c r="D67" s="294"/>
      <c r="E67" s="339" t="s">
        <v>350</v>
      </c>
      <c r="F67" s="339" t="s">
        <v>350</v>
      </c>
      <c r="G67" s="339" t="s">
        <v>350</v>
      </c>
      <c r="H67" s="339" t="s">
        <v>350</v>
      </c>
      <c r="I67" s="339">
        <f>'Balance '!I89-'Balance '!E89</f>
        <v>0</v>
      </c>
      <c r="J67" s="339">
        <f>'Balance '!J89-'Balance '!F89</f>
        <v>0</v>
      </c>
      <c r="K67" s="339">
        <f>'Balance '!K89-'Balance '!G89</f>
        <v>0</v>
      </c>
      <c r="L67" s="339">
        <f>'Balance '!L89-'Balance '!H89</f>
        <v>0</v>
      </c>
      <c r="M67" s="339">
        <f>'Balance '!M89-'Balance '!I89</f>
        <v>0</v>
      </c>
      <c r="N67" s="339">
        <f>'Balance '!N89-'Balance '!J89</f>
        <v>0</v>
      </c>
      <c r="O67" s="339">
        <f>'Balance '!O89-'Balance '!K89</f>
        <v>0</v>
      </c>
      <c r="P67" s="339">
        <f>'Balance '!P89-'Balance '!L89</f>
        <v>0</v>
      </c>
      <c r="Q67" s="339">
        <f>'Balance '!Q89-'Balance '!M89</f>
        <v>0</v>
      </c>
    </row>
    <row r="68" spans="1:29" ht="24.5" hidden="1" customHeight="1" outlineLevel="1" x14ac:dyDescent="0.25">
      <c r="A68" s="292" t="s">
        <v>477</v>
      </c>
      <c r="B68" s="345"/>
      <c r="C68" s="358" t="s">
        <v>487</v>
      </c>
      <c r="D68" s="294"/>
      <c r="E68" s="339" t="s">
        <v>350</v>
      </c>
      <c r="F68" s="339" t="s">
        <v>350</v>
      </c>
      <c r="G68" s="339" t="s">
        <v>350</v>
      </c>
      <c r="H68" s="339" t="s">
        <v>350</v>
      </c>
      <c r="I68" s="339">
        <f>'P&amp;L report'!I17</f>
        <v>0</v>
      </c>
      <c r="J68" s="339">
        <f>'P&amp;L report'!J17</f>
        <v>0</v>
      </c>
      <c r="K68" s="339">
        <f>'P&amp;L report'!K17</f>
        <v>0</v>
      </c>
      <c r="L68" s="339">
        <f>'P&amp;L report'!L17</f>
        <v>0</v>
      </c>
      <c r="M68" s="339">
        <f>'P&amp;L report'!M17</f>
        <v>0</v>
      </c>
      <c r="N68" s="339">
        <f>'P&amp;L report'!N17</f>
        <v>0</v>
      </c>
      <c r="O68" s="339">
        <f>'P&amp;L report'!O17</f>
        <v>0</v>
      </c>
      <c r="P68" s="339">
        <f>'P&amp;L report'!P17</f>
        <v>0</v>
      </c>
      <c r="Q68" s="339">
        <f>'P&amp;L report'!Q17</f>
        <v>0</v>
      </c>
    </row>
    <row r="69" spans="1:29" ht="25" hidden="1" outlineLevel="1" x14ac:dyDescent="0.25">
      <c r="A69" s="292" t="s">
        <v>478</v>
      </c>
      <c r="B69" s="345"/>
      <c r="C69" s="358" t="s">
        <v>488</v>
      </c>
      <c r="D69" s="294"/>
      <c r="E69" s="339" t="s">
        <v>350</v>
      </c>
      <c r="F69" s="339" t="s">
        <v>350</v>
      </c>
      <c r="G69" s="339" t="s">
        <v>350</v>
      </c>
      <c r="H69" s="339" t="s">
        <v>350</v>
      </c>
      <c r="I69" s="339">
        <f>('Balance '!I51+'Balance '!E51)/2</f>
        <v>0</v>
      </c>
      <c r="J69" s="339">
        <f>('Balance '!J51+'Balance '!F51)/2</f>
        <v>0</v>
      </c>
      <c r="K69" s="339">
        <f>('Balance '!K51+'Balance '!G51)/2</f>
        <v>0</v>
      </c>
      <c r="L69" s="339">
        <f>('Balance '!L51+'Balance '!H51)/2</f>
        <v>0</v>
      </c>
      <c r="M69" s="339">
        <f>('Balance '!M51+'Balance '!I51)/2</f>
        <v>0</v>
      </c>
      <c r="N69" s="339">
        <f>('Balance '!N51+'Balance '!J51)/2</f>
        <v>0</v>
      </c>
      <c r="O69" s="339">
        <f>('Balance '!O51+'Balance '!K51)/2</f>
        <v>0</v>
      </c>
      <c r="P69" s="339">
        <f>('Balance '!P51+'Balance '!L51)/2</f>
        <v>0</v>
      </c>
      <c r="Q69" s="339">
        <f>('Balance '!Q51+'Balance '!M51)/2</f>
        <v>0</v>
      </c>
    </row>
    <row r="70" spans="1:29" hidden="1" outlineLevel="1" x14ac:dyDescent="0.25"/>
    <row r="71" spans="1:29" ht="25" hidden="1" outlineLevel="1" x14ac:dyDescent="0.25">
      <c r="A71" s="326" t="s">
        <v>493</v>
      </c>
      <c r="B71" s="289"/>
      <c r="C71" s="357"/>
      <c r="D71" s="290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17" t="s">
        <v>521</v>
      </c>
      <c r="S71" s="267" t="s">
        <v>522</v>
      </c>
    </row>
    <row r="72" spans="1:29" s="344" customFormat="1" ht="25" hidden="1" outlineLevel="1" x14ac:dyDescent="0.25">
      <c r="A72" s="292" t="s">
        <v>494</v>
      </c>
      <c r="B72" s="342"/>
      <c r="C72" s="358" t="s">
        <v>495</v>
      </c>
      <c r="D72" s="294"/>
      <c r="E72" s="346" t="s">
        <v>350</v>
      </c>
      <c r="F72" s="346"/>
      <c r="G72" s="346"/>
      <c r="H72" s="346"/>
      <c r="I72" s="346" t="e">
        <f>('Balance '!I32/'P&amp;L report'!I9)/('Balance '!E32/'P&amp;L report'!E9)</f>
        <v>#DIV/0!</v>
      </c>
      <c r="J72" s="346"/>
      <c r="K72" s="346"/>
      <c r="L72" s="346"/>
      <c r="M72" s="346" t="e">
        <f>('Balance '!M32/'P&amp;L report'!M9)/('Balance '!I32/'P&amp;L report'!I9)</f>
        <v>#DIV/0!</v>
      </c>
      <c r="N72" s="346"/>
      <c r="O72" s="346"/>
      <c r="P72" s="346"/>
      <c r="Q72" s="346" t="e">
        <f>('Balance '!Q32/'P&amp;L report'!Q9)/('Balance '!M32/'P&amp;L report'!M9)</f>
        <v>#DIV/0!</v>
      </c>
      <c r="R72" s="344" t="s">
        <v>523</v>
      </c>
      <c r="S72" s="217" t="s">
        <v>496</v>
      </c>
      <c r="T72" s="216"/>
      <c r="U72" s="216"/>
      <c r="V72" s="216"/>
      <c r="W72" s="216"/>
      <c r="X72" s="216"/>
      <c r="Y72" s="216"/>
      <c r="Z72" s="216"/>
      <c r="AA72" s="216"/>
      <c r="AB72" s="216"/>
      <c r="AC72" s="216"/>
    </row>
    <row r="73" spans="1:29" s="344" customFormat="1" ht="25" hidden="1" outlineLevel="1" x14ac:dyDescent="0.25">
      <c r="A73" s="292" t="s">
        <v>497</v>
      </c>
      <c r="B73" s="342"/>
      <c r="C73" s="358" t="s">
        <v>498</v>
      </c>
      <c r="D73" s="294"/>
      <c r="E73" s="346" t="s">
        <v>350</v>
      </c>
      <c r="F73" s="346"/>
      <c r="G73" s="346"/>
      <c r="H73" s="346"/>
      <c r="I73" s="346" t="e">
        <f>(('P&amp;L report'!E15+'P&amp;L report'!E25)/'P&amp;L report'!E9)/(('P&amp;L report'!I9+'P&amp;L report'!I25)/'P&amp;L report'!I9)</f>
        <v>#DIV/0!</v>
      </c>
      <c r="J73" s="346"/>
      <c r="K73" s="346"/>
      <c r="L73" s="346"/>
      <c r="M73" s="346" t="e">
        <f>(('P&amp;L report'!I15+'P&amp;L report'!I25)/'P&amp;L report'!I9)/(('P&amp;L report'!M9+'P&amp;L report'!M25)/'P&amp;L report'!M9)</f>
        <v>#DIV/0!</v>
      </c>
      <c r="N73" s="346"/>
      <c r="O73" s="346"/>
      <c r="P73" s="346"/>
      <c r="Q73" s="346" t="e">
        <f>(('P&amp;L report'!M15+'P&amp;L report'!M25)/'P&amp;L report'!M9)/(('P&amp;L report'!Q9+'P&amp;L report'!Q25)/'P&amp;L report'!Q9)</f>
        <v>#DIV/0!</v>
      </c>
      <c r="R73" s="344" t="s">
        <v>524</v>
      </c>
      <c r="S73" s="217" t="s">
        <v>499</v>
      </c>
      <c r="T73" s="216"/>
      <c r="U73" s="216"/>
      <c r="V73" s="216"/>
      <c r="W73" s="216"/>
      <c r="X73" s="216"/>
      <c r="Y73" s="216"/>
      <c r="Z73" s="216"/>
      <c r="AA73" s="216"/>
      <c r="AB73" s="216"/>
      <c r="AC73" s="216"/>
    </row>
    <row r="74" spans="1:29" s="344" customFormat="1" ht="26" hidden="1" customHeight="1" outlineLevel="1" x14ac:dyDescent="0.25">
      <c r="A74" s="292" t="s">
        <v>500</v>
      </c>
      <c r="B74" s="342"/>
      <c r="C74" s="358" t="s">
        <v>501</v>
      </c>
      <c r="D74" s="294"/>
      <c r="E74" s="346" t="s">
        <v>350</v>
      </c>
      <c r="F74" s="346"/>
      <c r="G74" s="346"/>
      <c r="H74" s="346"/>
      <c r="I74" s="346" t="e">
        <f>(1-('Balance '!I50+'Balance '!I11)/'Balance '!I51)/(1-('Balance '!E50+'Balance '!E11)/'Balance '!E51)</f>
        <v>#DIV/0!</v>
      </c>
      <c r="J74" s="346"/>
      <c r="K74" s="346"/>
      <c r="L74" s="346"/>
      <c r="M74" s="346" t="e">
        <f>(1-('Balance '!M50+'Balance '!M11)/'Balance '!M51)/(1-('Balance '!I50+'Balance '!I11)/'Balance '!I51)</f>
        <v>#DIV/0!</v>
      </c>
      <c r="N74" s="346"/>
      <c r="O74" s="346"/>
      <c r="P74" s="346"/>
      <c r="Q74" s="346" t="e">
        <f>(1-('Balance '!Q50+'Balance '!Q11)/'Balance '!Q51)/(1-('Balance '!M50+'Balance '!M11)/'Balance '!M51)</f>
        <v>#DIV/0!</v>
      </c>
      <c r="R74" s="344" t="s">
        <v>525</v>
      </c>
      <c r="S74" s="217" t="s">
        <v>502</v>
      </c>
      <c r="T74" s="216"/>
      <c r="U74" s="216"/>
      <c r="V74" s="216"/>
      <c r="W74" s="216"/>
      <c r="X74" s="216"/>
      <c r="Y74" s="216"/>
      <c r="Z74" s="216"/>
      <c r="AA74" s="216"/>
      <c r="AB74" s="216"/>
      <c r="AC74" s="216"/>
    </row>
    <row r="75" spans="1:29" s="344" customFormat="1" hidden="1" outlineLevel="1" x14ac:dyDescent="0.25">
      <c r="A75" s="292" t="s">
        <v>503</v>
      </c>
      <c r="B75" s="342"/>
      <c r="C75" s="358" t="s">
        <v>504</v>
      </c>
      <c r="D75" s="294"/>
      <c r="E75" s="346" t="s">
        <v>350</v>
      </c>
      <c r="F75" s="346"/>
      <c r="G75" s="346"/>
      <c r="H75" s="346"/>
      <c r="I75" s="346" t="e">
        <f>'P&amp;L report'!I9/'P&amp;L report'!E9</f>
        <v>#DIV/0!</v>
      </c>
      <c r="J75" s="346"/>
      <c r="K75" s="346"/>
      <c r="L75" s="346"/>
      <c r="M75" s="346" t="e">
        <f>'P&amp;L report'!M9/'P&amp;L report'!I9</f>
        <v>#DIV/0!</v>
      </c>
      <c r="N75" s="346"/>
      <c r="O75" s="346"/>
      <c r="P75" s="346"/>
      <c r="Q75" s="346" t="e">
        <f>'P&amp;L report'!Q9/'P&amp;L report'!M9</f>
        <v>#DIV/0!</v>
      </c>
      <c r="R75" s="344" t="s">
        <v>526</v>
      </c>
      <c r="S75" s="217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</row>
    <row r="76" spans="1:29" s="344" customFormat="1" ht="24.5" hidden="1" customHeight="1" outlineLevel="1" x14ac:dyDescent="0.25">
      <c r="A76" s="292" t="s">
        <v>505</v>
      </c>
      <c r="B76" s="342"/>
      <c r="C76" s="358" t="s">
        <v>507</v>
      </c>
      <c r="D76" s="294"/>
      <c r="E76" s="346" t="s">
        <v>350</v>
      </c>
      <c r="F76" s="346"/>
      <c r="G76" s="346"/>
      <c r="H76" s="346"/>
      <c r="I76" s="346" t="e">
        <f>('P&amp;L report'!E17/('P&amp;L report'!E17+'Balance '!E11))/('P&amp;L report'!I17/'P&amp;L report'!I17+'Balance '!I11)</f>
        <v>#DIV/0!</v>
      </c>
      <c r="J76" s="346"/>
      <c r="K76" s="346"/>
      <c r="L76" s="346"/>
      <c r="M76" s="346" t="e">
        <f>('P&amp;L report'!I17/('P&amp;L report'!I17+'Balance '!I11))/('P&amp;L report'!M17/'P&amp;L report'!M17+'Balance '!M11)</f>
        <v>#DIV/0!</v>
      </c>
      <c r="N76" s="346"/>
      <c r="O76" s="346"/>
      <c r="P76" s="346"/>
      <c r="Q76" s="346" t="e">
        <f>('P&amp;L report'!M17/('P&amp;L report'!M17+'Balance '!M11))/('P&amp;L report'!Q17/'P&amp;L report'!Q17+'Balance '!Q11)</f>
        <v>#DIV/0!</v>
      </c>
      <c r="R76" s="344" t="s">
        <v>527</v>
      </c>
      <c r="S76" s="217" t="s">
        <v>506</v>
      </c>
      <c r="T76" s="216"/>
      <c r="U76" s="216"/>
      <c r="V76" s="216"/>
      <c r="W76" s="216"/>
      <c r="X76" s="216"/>
      <c r="Y76" s="216"/>
      <c r="Z76" s="216"/>
      <c r="AA76" s="216"/>
      <c r="AB76" s="216"/>
      <c r="AC76" s="216"/>
    </row>
    <row r="77" spans="1:29" s="344" customFormat="1" ht="24.5" hidden="1" customHeight="1" outlineLevel="1" x14ac:dyDescent="0.25">
      <c r="A77" s="292" t="s">
        <v>508</v>
      </c>
      <c r="B77" s="342"/>
      <c r="C77" s="358" t="s">
        <v>509</v>
      </c>
      <c r="D77" s="294"/>
      <c r="E77" s="346" t="s">
        <v>350</v>
      </c>
      <c r="F77" s="346"/>
      <c r="G77" s="346"/>
      <c r="H77" s="346"/>
      <c r="I77" s="346" t="e">
        <f>(('P&amp;L report'!I16+'P&amp;L report'!I18)/'P&amp;L report'!I9)/(('P&amp;L report'!E16+'P&amp;L report'!E18)/'P&amp;L report'!E9)</f>
        <v>#DIV/0!</v>
      </c>
      <c r="J77" s="346"/>
      <c r="K77" s="346"/>
      <c r="L77" s="346"/>
      <c r="M77" s="346" t="e">
        <f>(('P&amp;L report'!M16+'P&amp;L report'!M18)/'P&amp;L report'!M9)/(('P&amp;L report'!I16+'P&amp;L report'!I18)/'P&amp;L report'!I9)</f>
        <v>#DIV/0!</v>
      </c>
      <c r="N77" s="346"/>
      <c r="O77" s="346"/>
      <c r="P77" s="346"/>
      <c r="Q77" s="346" t="e">
        <f>(('P&amp;L report'!Q16+'P&amp;L report'!Q18)/'P&amp;L report'!Q9)/(('P&amp;L report'!M16+'P&amp;L report'!M18)/'P&amp;L report'!M9)</f>
        <v>#DIV/0!</v>
      </c>
      <c r="R77" s="344" t="s">
        <v>528</v>
      </c>
      <c r="S77" s="217" t="s">
        <v>510</v>
      </c>
      <c r="T77" s="216"/>
      <c r="U77" s="216"/>
      <c r="V77" s="216"/>
      <c r="W77" s="216"/>
      <c r="X77" s="216"/>
      <c r="Y77" s="216"/>
      <c r="Z77" s="216"/>
      <c r="AA77" s="216"/>
      <c r="AB77" s="216"/>
      <c r="AC77" s="216"/>
    </row>
    <row r="78" spans="1:29" s="344" customFormat="1" ht="24.5" hidden="1" customHeight="1" outlineLevel="1" x14ac:dyDescent="0.25">
      <c r="A78" s="292" t="s">
        <v>513</v>
      </c>
      <c r="B78" s="342"/>
      <c r="C78" s="358" t="s">
        <v>469</v>
      </c>
      <c r="D78" s="294"/>
      <c r="E78" s="339" t="s">
        <v>350</v>
      </c>
      <c r="F78" s="339"/>
      <c r="G78" s="339"/>
      <c r="H78" s="339"/>
      <c r="I78" s="339" t="e">
        <f>I62</f>
        <v>#DIV/0!</v>
      </c>
      <c r="J78" s="339"/>
      <c r="K78" s="339"/>
      <c r="L78" s="339"/>
      <c r="M78" s="339" t="e">
        <f>M62</f>
        <v>#DIV/0!</v>
      </c>
      <c r="N78" s="339"/>
      <c r="O78" s="339"/>
      <c r="P78" s="339"/>
      <c r="Q78" s="339" t="e">
        <f>Q62</f>
        <v>#DIV/0!</v>
      </c>
      <c r="R78" s="217" t="s">
        <v>529</v>
      </c>
      <c r="T78" s="216"/>
      <c r="U78" s="216"/>
      <c r="V78" s="216"/>
      <c r="W78" s="216"/>
      <c r="X78" s="216"/>
      <c r="Y78" s="216"/>
      <c r="Z78" s="216"/>
      <c r="AA78" s="216"/>
      <c r="AB78" s="216"/>
      <c r="AC78" s="216"/>
    </row>
    <row r="79" spans="1:29" s="344" customFormat="1" ht="24.5" hidden="1" customHeight="1" outlineLevel="1" x14ac:dyDescent="0.25">
      <c r="A79" s="292" t="s">
        <v>511</v>
      </c>
      <c r="B79" s="342"/>
      <c r="C79" s="358" t="s">
        <v>512</v>
      </c>
      <c r="D79" s="294"/>
      <c r="E79" s="339" t="s">
        <v>350</v>
      </c>
      <c r="F79" s="339"/>
      <c r="G79" s="339"/>
      <c r="H79" s="339"/>
      <c r="I79" s="339" t="e">
        <f>(('Balance '!I94+'Balance '!I66)/'Balance '!I51)/(('Balance '!E94+'Balance '!E66)/'Balance '!E51)</f>
        <v>#DIV/0!</v>
      </c>
      <c r="J79" s="339"/>
      <c r="K79" s="339"/>
      <c r="L79" s="339"/>
      <c r="M79" s="339" t="e">
        <f>(('Balance '!M94+'Balance '!M66)/'Balance '!M51)/(('Balance '!I94+'Balance '!I66)/'Balance '!I51)</f>
        <v>#DIV/0!</v>
      </c>
      <c r="N79" s="339"/>
      <c r="O79" s="339"/>
      <c r="P79" s="339"/>
      <c r="Q79" s="339" t="e">
        <f>(('Balance '!Q94+'Balance '!Q66)/'Balance '!Q51)/(('Balance '!M94+'Balance '!M66)/'Balance '!M51)</f>
        <v>#DIV/0!</v>
      </c>
      <c r="R79" s="217" t="s">
        <v>530</v>
      </c>
      <c r="T79" s="216"/>
      <c r="U79" s="216"/>
      <c r="V79" s="216"/>
      <c r="W79" s="216"/>
      <c r="X79" s="216"/>
      <c r="Y79" s="216"/>
      <c r="Z79" s="216"/>
      <c r="AA79" s="216"/>
      <c r="AB79" s="216"/>
      <c r="AC79" s="216"/>
    </row>
    <row r="80" spans="1:29" s="344" customFormat="1" hidden="1" outlineLevel="1" x14ac:dyDescent="0.25">
      <c r="A80" s="292" t="s">
        <v>514</v>
      </c>
      <c r="B80" s="342"/>
      <c r="C80" s="358"/>
      <c r="D80" s="294"/>
      <c r="E80" s="343" t="s">
        <v>350</v>
      </c>
      <c r="F80" s="343"/>
      <c r="G80" s="343"/>
      <c r="H80" s="343"/>
      <c r="I80" s="343" t="e">
        <f>-4.84+0.92*I72+0.528*I73+0.404*I74+0.892*I75+0.115*I76-0.172*I77+4.679*I78-0.327*I79</f>
        <v>#DIV/0!</v>
      </c>
      <c r="J80" s="343"/>
      <c r="K80" s="343"/>
      <c r="L80" s="343"/>
      <c r="M80" s="343" t="e">
        <f>-4.84+0.92*M72+0.528*M73+0.404*M74+0.892*M75+0.115*M76-0.172*M77+4.679*M78-0.327*M79</f>
        <v>#DIV/0!</v>
      </c>
      <c r="N80" s="343"/>
      <c r="O80" s="343"/>
      <c r="P80" s="343"/>
      <c r="Q80" s="343" t="e">
        <f>-4.84+0.92*Q72+0.528*Q73+0.404*Q74+0.892*Q75+0.115*Q76-0.172*Q77+4.679*Q78-0.327*Q79</f>
        <v>#DIV/0!</v>
      </c>
      <c r="R80" s="217" t="s">
        <v>531</v>
      </c>
      <c r="T80" s="216"/>
      <c r="U80" s="216"/>
      <c r="V80" s="216"/>
      <c r="W80" s="216"/>
      <c r="X80" s="216"/>
      <c r="Y80" s="216"/>
      <c r="Z80" s="216"/>
      <c r="AA80" s="216"/>
      <c r="AB80" s="216"/>
      <c r="AC80" s="216"/>
    </row>
    <row r="81" collapsed="1" x14ac:dyDescent="0.25"/>
  </sheetData>
  <mergeCells count="5">
    <mergeCell ref="S7:AE7"/>
    <mergeCell ref="R51:AF51"/>
    <mergeCell ref="R53:AF53"/>
    <mergeCell ref="R52:AF52"/>
    <mergeCell ref="R32:AF32"/>
  </mergeCells>
  <phoneticPr fontId="5" type="noConversion"/>
  <conditionalFormatting sqref="E13:Q13">
    <cfRule type="colorScale" priority="4">
      <colorScale>
        <cfvo type="num" val="1"/>
        <cfvo type="num" val="4"/>
        <cfvo type="num" val="6"/>
        <color rgb="FF00B050"/>
        <color rgb="FFFFEB84"/>
        <color rgb="FFFF0000"/>
      </colorScale>
    </cfRule>
  </conditionalFormatting>
  <conditionalFormatting sqref="E14:Q14">
    <cfRule type="colorScale" priority="1">
      <colorScale>
        <cfvo type="formula" val="$E$13=1"/>
        <cfvo type="formula" val="$E$13&gt;4"/>
        <cfvo type="formula" val="$E$13&gt;1"/>
        <color rgb="FF00B050"/>
        <color rgb="FFFFEB84"/>
        <color rgb="FFFF0000"/>
      </colorScale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D11"/>
  <sheetViews>
    <sheetView workbookViewId="0">
      <selection activeCell="A8" sqref="A8:A11"/>
    </sheetView>
  </sheetViews>
  <sheetFormatPr defaultRowHeight="12.5" x14ac:dyDescent="0.25"/>
  <cols>
    <col min="1" max="1" width="35.81640625" customWidth="1"/>
    <col min="2" max="2" width="3" bestFit="1" customWidth="1"/>
    <col min="3" max="4" width="35.81640625" customWidth="1"/>
  </cols>
  <sheetData>
    <row r="1" spans="1:4" ht="15" thickBot="1" x14ac:dyDescent="0.3">
      <c r="A1" s="118"/>
      <c r="B1" s="387" t="s">
        <v>308</v>
      </c>
      <c r="C1" s="388"/>
      <c r="D1" s="119" t="s">
        <v>309</v>
      </c>
    </row>
    <row r="2" spans="1:4" ht="15" thickBot="1" x14ac:dyDescent="0.3">
      <c r="A2" s="389" t="s">
        <v>310</v>
      </c>
      <c r="B2" s="120">
        <v>1</v>
      </c>
      <c r="C2" s="120" t="s">
        <v>311</v>
      </c>
      <c r="D2" s="389" t="s">
        <v>312</v>
      </c>
    </row>
    <row r="3" spans="1:4" ht="15" thickBot="1" x14ac:dyDescent="0.3">
      <c r="A3" s="390"/>
      <c r="B3" s="120">
        <v>2</v>
      </c>
      <c r="C3" s="121" t="s">
        <v>313</v>
      </c>
      <c r="D3" s="390"/>
    </row>
    <row r="4" spans="1:4" ht="15" thickBot="1" x14ac:dyDescent="0.3">
      <c r="A4" s="390"/>
      <c r="B4" s="120">
        <v>3</v>
      </c>
      <c r="C4" s="121" t="s">
        <v>314</v>
      </c>
      <c r="D4" s="390"/>
    </row>
    <row r="5" spans="1:4" ht="15" thickBot="1" x14ac:dyDescent="0.3">
      <c r="A5" s="391"/>
      <c r="B5" s="120">
        <v>4</v>
      </c>
      <c r="C5" s="120" t="s">
        <v>315</v>
      </c>
      <c r="D5" s="391"/>
    </row>
    <row r="6" spans="1:4" ht="15" thickBot="1" x14ac:dyDescent="0.3">
      <c r="A6" s="392" t="s">
        <v>316</v>
      </c>
      <c r="B6" s="122">
        <v>5</v>
      </c>
      <c r="C6" s="123" t="s">
        <v>317</v>
      </c>
      <c r="D6" s="122" t="s">
        <v>318</v>
      </c>
    </row>
    <row r="7" spans="1:4" ht="15" thickBot="1" x14ac:dyDescent="0.3">
      <c r="A7" s="393"/>
      <c r="B7" s="122">
        <v>6</v>
      </c>
      <c r="C7" s="123" t="s">
        <v>319</v>
      </c>
      <c r="D7" s="122" t="s">
        <v>320</v>
      </c>
    </row>
    <row r="8" spans="1:4" ht="15" thickBot="1" x14ac:dyDescent="0.3">
      <c r="A8" s="394" t="s">
        <v>321</v>
      </c>
      <c r="B8" s="124">
        <v>7</v>
      </c>
      <c r="C8" s="125" t="s">
        <v>322</v>
      </c>
      <c r="D8" s="124" t="s">
        <v>323</v>
      </c>
    </row>
    <row r="9" spans="1:4" ht="28.5" thickBot="1" x14ac:dyDescent="0.3">
      <c r="A9" s="395"/>
      <c r="B9" s="126">
        <v>8</v>
      </c>
      <c r="C9" s="127" t="s">
        <v>324</v>
      </c>
      <c r="D9" s="397" t="s">
        <v>325</v>
      </c>
    </row>
    <row r="10" spans="1:4" ht="15" thickBot="1" x14ac:dyDescent="0.3">
      <c r="A10" s="395"/>
      <c r="B10" s="126">
        <v>9</v>
      </c>
      <c r="C10" s="126" t="s">
        <v>326</v>
      </c>
      <c r="D10" s="398"/>
    </row>
    <row r="11" spans="1:4" ht="15" thickBot="1" x14ac:dyDescent="0.3">
      <c r="A11" s="396"/>
      <c r="B11" s="126">
        <v>10</v>
      </c>
      <c r="C11" s="127" t="s">
        <v>327</v>
      </c>
      <c r="D11" s="399"/>
    </row>
  </sheetData>
  <mergeCells count="6">
    <mergeCell ref="B1:C1"/>
    <mergeCell ref="A2:A5"/>
    <mergeCell ref="D2:D5"/>
    <mergeCell ref="A6:A7"/>
    <mergeCell ref="A8:A11"/>
    <mergeCell ref="D9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B18"/>
  <sheetViews>
    <sheetView workbookViewId="0">
      <selection activeCell="B17" sqref="B17"/>
    </sheetView>
  </sheetViews>
  <sheetFormatPr defaultRowHeight="12.5" x14ac:dyDescent="0.25"/>
  <cols>
    <col min="1" max="1" width="4.26953125" customWidth="1"/>
    <col min="2" max="2" width="79.7265625" bestFit="1" customWidth="1"/>
    <col min="3" max="3" width="16.81640625" customWidth="1"/>
  </cols>
  <sheetData>
    <row r="1" spans="1:2" ht="13" x14ac:dyDescent="0.3">
      <c r="B1" s="141" t="s">
        <v>542</v>
      </c>
    </row>
    <row r="2" spans="1:2" x14ac:dyDescent="0.25">
      <c r="A2">
        <v>1</v>
      </c>
      <c r="B2" t="s">
        <v>5</v>
      </c>
    </row>
    <row r="3" spans="1:2" x14ac:dyDescent="0.25">
      <c r="A3">
        <v>2</v>
      </c>
      <c r="B3" t="s">
        <v>26</v>
      </c>
    </row>
    <row r="4" spans="1:2" x14ac:dyDescent="0.25">
      <c r="A4">
        <v>3</v>
      </c>
      <c r="B4" t="s">
        <v>374</v>
      </c>
    </row>
    <row r="5" spans="1:2" x14ac:dyDescent="0.25">
      <c r="A5">
        <v>4</v>
      </c>
      <c r="B5" t="s">
        <v>328</v>
      </c>
    </row>
    <row r="6" spans="1:2" x14ac:dyDescent="0.25">
      <c r="A6">
        <v>5</v>
      </c>
      <c r="B6" t="s">
        <v>340</v>
      </c>
    </row>
    <row r="7" spans="1:2" x14ac:dyDescent="0.25">
      <c r="A7">
        <v>6</v>
      </c>
      <c r="B7" t="s">
        <v>341</v>
      </c>
    </row>
    <row r="8" spans="1:2" ht="13.5" customHeight="1" x14ac:dyDescent="0.25">
      <c r="A8">
        <v>7</v>
      </c>
      <c r="B8" t="s">
        <v>124</v>
      </c>
    </row>
    <row r="9" spans="1:2" ht="2" customHeight="1" x14ac:dyDescent="0.25"/>
    <row r="10" spans="1:2" x14ac:dyDescent="0.25">
      <c r="A10">
        <v>8</v>
      </c>
      <c r="B10" t="s">
        <v>342</v>
      </c>
    </row>
    <row r="11" spans="1:2" x14ac:dyDescent="0.25">
      <c r="A11">
        <v>9</v>
      </c>
      <c r="B11" t="s">
        <v>343</v>
      </c>
    </row>
    <row r="12" spans="1:2" x14ac:dyDescent="0.25">
      <c r="A12">
        <v>10</v>
      </c>
      <c r="B12" t="s">
        <v>180</v>
      </c>
    </row>
    <row r="13" spans="1:2" x14ac:dyDescent="0.25">
      <c r="A13">
        <v>11</v>
      </c>
      <c r="B13" t="s">
        <v>304</v>
      </c>
    </row>
    <row r="14" spans="1:2" x14ac:dyDescent="0.25">
      <c r="A14">
        <v>12</v>
      </c>
      <c r="B14" t="s">
        <v>206</v>
      </c>
    </row>
    <row r="15" spans="1:2" x14ac:dyDescent="0.25">
      <c r="A15">
        <v>13</v>
      </c>
      <c r="B15" t="s">
        <v>207</v>
      </c>
    </row>
    <row r="16" spans="1:2" ht="4" customHeight="1" x14ac:dyDescent="0.25"/>
    <row r="17" spans="1:2" x14ac:dyDescent="0.25">
      <c r="A17">
        <v>14</v>
      </c>
      <c r="B17" t="s">
        <v>520</v>
      </c>
    </row>
    <row r="18" spans="1:2" x14ac:dyDescent="0.25">
      <c r="A18">
        <v>15</v>
      </c>
      <c r="B18" t="s">
        <v>532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1"/>
  <sheetViews>
    <sheetView workbookViewId="0">
      <selection activeCell="G11" sqref="G11"/>
    </sheetView>
  </sheetViews>
  <sheetFormatPr defaultRowHeight="12.5" x14ac:dyDescent="0.25"/>
  <cols>
    <col min="1" max="1" width="83" style="166" customWidth="1"/>
  </cols>
  <sheetData>
    <row r="1" spans="1:1" ht="15" x14ac:dyDescent="0.25">
      <c r="A1" s="163" t="s">
        <v>411</v>
      </c>
    </row>
    <row r="2" spans="1:1" ht="15" x14ac:dyDescent="0.25">
      <c r="A2" s="164"/>
    </row>
    <row r="3" spans="1:1" ht="15" x14ac:dyDescent="0.25">
      <c r="A3" s="165" t="s">
        <v>412</v>
      </c>
    </row>
    <row r="4" spans="1:1" ht="45" x14ac:dyDescent="0.25">
      <c r="A4" s="165" t="s">
        <v>413</v>
      </c>
    </row>
    <row r="5" spans="1:1" ht="15" x14ac:dyDescent="0.25">
      <c r="A5" s="165" t="s">
        <v>414</v>
      </c>
    </row>
    <row r="6" spans="1:1" ht="30" x14ac:dyDescent="0.25">
      <c r="A6" s="165" t="s">
        <v>415</v>
      </c>
    </row>
    <row r="7" spans="1:1" ht="45" x14ac:dyDescent="0.25">
      <c r="A7" s="165" t="s">
        <v>416</v>
      </c>
    </row>
    <row r="8" spans="1:1" ht="15" x14ac:dyDescent="0.25">
      <c r="A8" s="165" t="s">
        <v>417</v>
      </c>
    </row>
    <row r="9" spans="1:1" ht="45" x14ac:dyDescent="0.25">
      <c r="A9" s="165" t="s">
        <v>418</v>
      </c>
    </row>
    <row r="10" spans="1:1" ht="45" x14ac:dyDescent="0.25">
      <c r="A10" s="165" t="s">
        <v>419</v>
      </c>
    </row>
    <row r="11" spans="1:1" ht="30" x14ac:dyDescent="0.25">
      <c r="A11" s="165" t="s">
        <v>420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6">
    <tabColor theme="5" tint="0.39997558519241921"/>
    <pageSetUpPr fitToPage="1"/>
  </sheetPr>
  <dimension ref="A2:AF37"/>
  <sheetViews>
    <sheetView view="pageBreakPreview" zoomScaleNormal="7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Q1" activeCellId="2" sqref="I1:I1048576 M1:M1048576 Q1:Q1048576"/>
    </sheetView>
  </sheetViews>
  <sheetFormatPr defaultRowHeight="12.5" x14ac:dyDescent="0.25"/>
  <cols>
    <col min="1" max="2" width="1.26953125" customWidth="1"/>
    <col min="3" max="3" width="2.7265625" customWidth="1"/>
    <col min="4" max="4" width="33.26953125" customWidth="1"/>
    <col min="5" max="5" width="10.1796875" bestFit="1" customWidth="1"/>
    <col min="6" max="6" width="10.1796875" customWidth="1"/>
    <col min="7" max="7" width="10.1796875" bestFit="1" customWidth="1"/>
    <col min="8" max="8" width="10.1796875" customWidth="1"/>
    <col min="9" max="10" width="12.7265625" customWidth="1"/>
    <col min="11" max="12" width="11.7265625" customWidth="1"/>
    <col min="13" max="17" width="11.453125" customWidth="1"/>
    <col min="21" max="22" width="10.1796875" bestFit="1" customWidth="1"/>
  </cols>
  <sheetData>
    <row r="2" spans="4:32" x14ac:dyDescent="0.25">
      <c r="D2" s="1" t="e">
        <f>'Balance '!#REF!</f>
        <v>#REF!</v>
      </c>
      <c r="E2" s="1"/>
      <c r="F2" s="1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4:32" ht="18" x14ac:dyDescent="0.4">
      <c r="D3" s="97" t="str">
        <f>'Balance '!C3</f>
        <v>Название компании</v>
      </c>
      <c r="E3" s="97"/>
      <c r="F3" s="9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4:32" ht="13.5" thickBot="1" x14ac:dyDescent="0.35">
      <c r="D4" s="87"/>
      <c r="E4" s="87"/>
      <c r="F4" s="87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4:32" ht="26.25" customHeight="1" thickBot="1" x14ac:dyDescent="0.3">
      <c r="D5" s="401" t="s">
        <v>231</v>
      </c>
      <c r="E5" s="412" t="s">
        <v>285</v>
      </c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4"/>
      <c r="R5" s="406" t="s">
        <v>284</v>
      </c>
      <c r="S5" s="407"/>
      <c r="T5" s="407"/>
      <c r="U5" s="407"/>
      <c r="V5" s="407"/>
      <c r="W5" s="407"/>
      <c r="X5" s="408"/>
      <c r="Y5" s="401" t="s">
        <v>263</v>
      </c>
    </row>
    <row r="6" spans="4:32" ht="13.5" thickBot="1" x14ac:dyDescent="0.3">
      <c r="D6" s="403"/>
      <c r="E6" s="80">
        <f>'Balance '!E8</f>
        <v>43465</v>
      </c>
      <c r="F6" s="80">
        <f>'Balance '!F8</f>
        <v>43555</v>
      </c>
      <c r="G6" s="80">
        <f>'Balance '!G8</f>
        <v>43646</v>
      </c>
      <c r="H6" s="80">
        <f>'Balance '!H8</f>
        <v>43738</v>
      </c>
      <c r="I6" s="80">
        <f>'Balance '!I8</f>
        <v>43830</v>
      </c>
      <c r="J6" s="80">
        <f>'Balance '!J8</f>
        <v>43921</v>
      </c>
      <c r="K6" s="80">
        <f>'Balance '!K8</f>
        <v>44012</v>
      </c>
      <c r="L6" s="80">
        <f>'Balance '!L8</f>
        <v>44104</v>
      </c>
      <c r="M6" s="80">
        <f>'Balance '!M8</f>
        <v>44196</v>
      </c>
      <c r="N6" s="80">
        <f>'Balance '!N8</f>
        <v>44286</v>
      </c>
      <c r="O6" s="80">
        <f>'Balance '!O8</f>
        <v>44377</v>
      </c>
      <c r="P6" s="80">
        <f>'Balance '!P8</f>
        <v>44469</v>
      </c>
      <c r="Q6" s="80">
        <f>'Balance '!Q8</f>
        <v>44561</v>
      </c>
      <c r="R6" s="84">
        <v>1</v>
      </c>
      <c r="S6" s="84">
        <v>2</v>
      </c>
      <c r="T6" s="84">
        <v>3</v>
      </c>
      <c r="U6" s="84">
        <v>4</v>
      </c>
      <c r="V6" s="84">
        <v>5</v>
      </c>
      <c r="W6" s="84">
        <v>6</v>
      </c>
      <c r="X6" s="84">
        <v>7</v>
      </c>
      <c r="Y6" s="402"/>
    </row>
    <row r="7" spans="4:32" ht="25.5" thickBot="1" x14ac:dyDescent="0.3">
      <c r="D7" s="81" t="s">
        <v>255</v>
      </c>
      <c r="E7" s="92" t="e">
        <f>IF('!Key Ratios'!E9&gt;=$AA$7,1,IF('!Key Ratios'!E9&gt;=$AB$7,2,IF('!Key Ratios'!E9&gt;=$AC$7,3,IF('!Key Ratios'!E9&gt;=$AD$7,4,IF('!Key Ratios'!E9&gt;=$AE$7,5,IF('!Key Ratios'!E9&gt;=$AF$7,6,7))))))</f>
        <v>#DIV/0!</v>
      </c>
      <c r="F7" s="92" t="e">
        <f>IF('!Key Ratios'!F9&gt;=$AA$7,1,IF('!Key Ratios'!F9&gt;=$AB$7,2,IF('!Key Ratios'!F9&gt;=$AC$7,3,IF('!Key Ratios'!F9&gt;=$AD$7,4,IF('!Key Ratios'!F9&gt;=$AE$7,5,IF('!Key Ratios'!F9&gt;=$AF$7,6,7))))))</f>
        <v>#DIV/0!</v>
      </c>
      <c r="G7" s="92" t="e">
        <f>IF('!Key Ratios'!G9&gt;=$AA$7,1,IF('!Key Ratios'!G9&gt;=$AB$7,2,IF('!Key Ratios'!G9&gt;=$AC$7,3,IF('!Key Ratios'!G9&gt;=$AD$7,4,IF('!Key Ratios'!G9&gt;=$AE$7,5,IF('!Key Ratios'!G9&gt;=$AF$7,6,7))))))</f>
        <v>#DIV/0!</v>
      </c>
      <c r="H7" s="92" t="e">
        <f>IF('!Key Ratios'!H9&gt;=$AA$7,1,IF('!Key Ratios'!H9&gt;=$AB$7,2,IF('!Key Ratios'!H9&gt;=$AC$7,3,IF('!Key Ratios'!H9&gt;=$AD$7,4,IF('!Key Ratios'!H9&gt;=$AE$7,5,IF('!Key Ratios'!H9&gt;=$AF$7,6,7))))))</f>
        <v>#DIV/0!</v>
      </c>
      <c r="I7" s="92" t="e">
        <f>IF('!Key Ratios'!I9&gt;=$AA$7,1,IF('!Key Ratios'!I9&gt;=$AB$7,2,IF('!Key Ratios'!I9&gt;=$AC$7,3,IF('!Key Ratios'!I9&gt;=$AD$7,4,IF('!Key Ratios'!I9&gt;=$AE$7,5,IF('!Key Ratios'!I9&gt;=$AF$7,6,7))))))</f>
        <v>#DIV/0!</v>
      </c>
      <c r="J7" s="92" t="e">
        <f>IF('!Key Ratios'!J9&gt;=$AA$7,1,IF('!Key Ratios'!J9&gt;=$AB$7,2,IF('!Key Ratios'!J9&gt;=$AC$7,3,IF('!Key Ratios'!J9&gt;=$AD$7,4,IF('!Key Ratios'!J9&gt;=$AE$7,5,IF('!Key Ratios'!J9&gt;=$AF$7,6,7))))))</f>
        <v>#DIV/0!</v>
      </c>
      <c r="K7" s="92" t="e">
        <f>IF('!Key Ratios'!K9&gt;=$AA$7,1,IF('!Key Ratios'!K9&gt;=$AB$7,2,IF('!Key Ratios'!K9&gt;=$AC$7,3,IF('!Key Ratios'!K9&gt;=$AD$7,4,IF('!Key Ratios'!K9&gt;=$AE$7,5,IF('!Key Ratios'!K9&gt;=$AF$7,6,7))))))</f>
        <v>#DIV/0!</v>
      </c>
      <c r="L7" s="92" t="e">
        <f>IF('!Key Ratios'!L9&gt;=$AA$7,1,IF('!Key Ratios'!L9&gt;=$AB$7,2,IF('!Key Ratios'!L9&gt;=$AC$7,3,IF('!Key Ratios'!L9&gt;=$AD$7,4,IF('!Key Ratios'!L9&gt;=$AE$7,5,IF('!Key Ratios'!L9&gt;=$AF$7,6,7))))))</f>
        <v>#DIV/0!</v>
      </c>
      <c r="M7" s="92" t="e">
        <f>IF('!Key Ratios'!M9&gt;=$AA$7,1,IF('!Key Ratios'!M9&gt;=$AB$7,2,IF('!Key Ratios'!M9&gt;=$AC$7,3,IF('!Key Ratios'!M9&gt;=$AD$7,4,IF('!Key Ratios'!M9&gt;=$AE$7,5,IF('!Key Ratios'!M9&gt;=$AF$7,6,7))))))</f>
        <v>#DIV/0!</v>
      </c>
      <c r="N7" s="92" t="e">
        <f>IF('!Key Ratios'!N9&gt;=$AA$7,1,IF('!Key Ratios'!N9&gt;=$AB$7,2,IF('!Key Ratios'!N9&gt;=$AC$7,3,IF('!Key Ratios'!N9&gt;=$AD$7,4,IF('!Key Ratios'!N9&gt;=$AE$7,5,IF('!Key Ratios'!N9&gt;=$AF$7,6,7))))))</f>
        <v>#DIV/0!</v>
      </c>
      <c r="O7" s="92" t="e">
        <f>IF('!Key Ratios'!O9&gt;=$AA$7,1,IF('!Key Ratios'!O9&gt;=$AB$7,2,IF('!Key Ratios'!O9&gt;=$AC$7,3,IF('!Key Ratios'!O9&gt;=$AD$7,4,IF('!Key Ratios'!O9&gt;=$AE$7,5,IF('!Key Ratios'!O9&gt;=$AF$7,6,7))))))</f>
        <v>#DIV/0!</v>
      </c>
      <c r="P7" s="92" t="e">
        <f>IF('!Key Ratios'!P9&gt;=$AA$7,1,IF('!Key Ratios'!P9&gt;=$AB$7,2,IF('!Key Ratios'!P9&gt;=$AC$7,3,IF('!Key Ratios'!P9&gt;=$AD$7,4,IF('!Key Ratios'!P9&gt;=$AE$7,5,IF('!Key Ratios'!P9&gt;=$AF$7,6,7))))))</f>
        <v>#DIV/0!</v>
      </c>
      <c r="Q7" s="92" t="e">
        <f>IF('!Key Ratios'!Q9&gt;=$AA$7,1,IF('!Key Ratios'!Q9&gt;=$AB$7,2,IF('!Key Ratios'!Q9&gt;=$AC$7,3,IF('!Key Ratios'!Q9&gt;=$AD$7,4,IF('!Key Ratios'!Q9&gt;=$AE$7,5,IF('!Key Ratios'!Q9&gt;=$AF$7,6,7))))))</f>
        <v>#DIV/0!</v>
      </c>
      <c r="R7" s="93" t="s">
        <v>256</v>
      </c>
      <c r="S7" s="93" t="s">
        <v>257</v>
      </c>
      <c r="T7" s="93" t="s">
        <v>258</v>
      </c>
      <c r="U7" s="93" t="s">
        <v>259</v>
      </c>
      <c r="V7" s="93" t="s">
        <v>260</v>
      </c>
      <c r="W7" s="93" t="s">
        <v>261</v>
      </c>
      <c r="X7" s="93" t="s">
        <v>262</v>
      </c>
      <c r="Y7" s="94">
        <v>0.4</v>
      </c>
      <c r="AA7" s="30">
        <v>0.4</v>
      </c>
      <c r="AB7" s="30">
        <v>0.3</v>
      </c>
      <c r="AC7" s="30">
        <v>0.2</v>
      </c>
      <c r="AD7" s="30">
        <v>0.1</v>
      </c>
      <c r="AE7" s="30">
        <v>0</v>
      </c>
      <c r="AF7" s="30">
        <v>-2.5000000000000001E-2</v>
      </c>
    </row>
    <row r="8" spans="4:32" ht="13.5" thickBot="1" x14ac:dyDescent="0.3">
      <c r="D8" s="81" t="s">
        <v>264</v>
      </c>
      <c r="E8" s="92" t="e">
        <f>IF('!Key Ratios'!E10&gt;=$AA$8,1,IF('!Key Ratios'!E10&gt;=$AB$8,2,IF('!Key Ratios'!E10&gt;=$AC$8,3,IF('!Key Ratios'!E10&gt;=$AD$8,4,IF('!Key Ratios'!E10&gt;=$AE$8,5,IF('!Key Ratios'!E10&gt;=$AF$8,6,7))))))</f>
        <v>#DIV/0!</v>
      </c>
      <c r="F8" s="92" t="e">
        <f>IF('!Key Ratios'!F10&gt;=$AA$8,1,IF('!Key Ratios'!F10&gt;=$AB$8,2,IF('!Key Ratios'!F10&gt;=$AC$8,3,IF('!Key Ratios'!F10&gt;=$AD$8,4,IF('!Key Ratios'!F10&gt;=$AE$8,5,IF('!Key Ratios'!F10&gt;=$AF$8,6,7))))))</f>
        <v>#DIV/0!</v>
      </c>
      <c r="G8" s="92" t="e">
        <f>IF('!Key Ratios'!G10&gt;=$AA$8,1,IF('!Key Ratios'!G10&gt;=$AB$8,2,IF('!Key Ratios'!G10&gt;=$AC$8,3,IF('!Key Ratios'!G10&gt;=$AD$8,4,IF('!Key Ratios'!G10&gt;=$AE$8,5,IF('!Key Ratios'!G10&gt;=$AF$8,6,7))))))</f>
        <v>#DIV/0!</v>
      </c>
      <c r="H8" s="92" t="e">
        <f>IF('!Key Ratios'!H10&gt;=$AA$8,1,IF('!Key Ratios'!H10&gt;=$AB$8,2,IF('!Key Ratios'!H10&gt;=$AC$8,3,IF('!Key Ratios'!H10&gt;=$AD$8,4,IF('!Key Ratios'!H10&gt;=$AE$8,5,IF('!Key Ratios'!H10&gt;=$AF$8,6,7))))))</f>
        <v>#DIV/0!</v>
      </c>
      <c r="I8" s="92" t="e">
        <f>IF('!Key Ratios'!I10&gt;=$AA$8,1,IF('!Key Ratios'!I10&gt;=$AB$8,2,IF('!Key Ratios'!I10&gt;=$AC$8,3,IF('!Key Ratios'!I10&gt;=$AD$8,4,IF('!Key Ratios'!I10&gt;=$AE$8,5,IF('!Key Ratios'!I10&gt;=$AF$8,6,7))))))</f>
        <v>#DIV/0!</v>
      </c>
      <c r="J8" s="92" t="e">
        <f>IF('!Key Ratios'!J10&gt;=$AA$8,1,IF('!Key Ratios'!J10&gt;=$AB$8,2,IF('!Key Ratios'!J10&gt;=$AC$8,3,IF('!Key Ratios'!J10&gt;=$AD$8,4,IF('!Key Ratios'!J10&gt;=$AE$8,5,IF('!Key Ratios'!J10&gt;=$AF$8,6,7))))))</f>
        <v>#DIV/0!</v>
      </c>
      <c r="K8" s="92" t="e">
        <f>IF('!Key Ratios'!K10&gt;=$AA$8,1,IF('!Key Ratios'!K10&gt;=$AB$8,2,IF('!Key Ratios'!K10&gt;=$AC$8,3,IF('!Key Ratios'!K10&gt;=$AD$8,4,IF('!Key Ratios'!K10&gt;=$AE$8,5,IF('!Key Ratios'!K10&gt;=$AF$8,6,7))))))</f>
        <v>#DIV/0!</v>
      </c>
      <c r="L8" s="92" t="e">
        <f>IF('!Key Ratios'!L10&gt;=$AA$8,1,IF('!Key Ratios'!L10&gt;=$AB$8,2,IF('!Key Ratios'!L10&gt;=$AC$8,3,IF('!Key Ratios'!L10&gt;=$AD$8,4,IF('!Key Ratios'!L10&gt;=$AE$8,5,IF('!Key Ratios'!L10&gt;=$AF$8,6,7))))))</f>
        <v>#DIV/0!</v>
      </c>
      <c r="M8" s="92" t="e">
        <f>IF('!Key Ratios'!M10&gt;=$AA$8,1,IF('!Key Ratios'!M10&gt;=$AB$8,2,IF('!Key Ratios'!M10&gt;=$AC$8,3,IF('!Key Ratios'!M10&gt;=$AD$8,4,IF('!Key Ratios'!M10&gt;=$AE$8,5,IF('!Key Ratios'!M10&gt;=$AF$8,6,7))))))</f>
        <v>#DIV/0!</v>
      </c>
      <c r="N8" s="92" t="e">
        <f>IF('!Key Ratios'!N10&gt;=$AA$8,1,IF('!Key Ratios'!N10&gt;=$AB$8,2,IF('!Key Ratios'!N10&gt;=$AC$8,3,IF('!Key Ratios'!N10&gt;=$AD$8,4,IF('!Key Ratios'!N10&gt;=$AE$8,5,IF('!Key Ratios'!N10&gt;=$AF$8,6,7))))))</f>
        <v>#DIV/0!</v>
      </c>
      <c r="O8" s="92" t="e">
        <f>IF('!Key Ratios'!O10&gt;=$AA$8,1,IF('!Key Ratios'!O10&gt;=$AB$8,2,IF('!Key Ratios'!O10&gt;=$AC$8,3,IF('!Key Ratios'!O10&gt;=$AD$8,4,IF('!Key Ratios'!O10&gt;=$AE$8,5,IF('!Key Ratios'!O10&gt;=$AF$8,6,7))))))</f>
        <v>#DIV/0!</v>
      </c>
      <c r="P8" s="92" t="e">
        <f>IF('!Key Ratios'!P10&gt;=$AA$8,1,IF('!Key Ratios'!P10&gt;=$AB$8,2,IF('!Key Ratios'!P10&gt;=$AC$8,3,IF('!Key Ratios'!P10&gt;=$AD$8,4,IF('!Key Ratios'!P10&gt;=$AE$8,5,IF('!Key Ratios'!P10&gt;=$AF$8,6,7))))))</f>
        <v>#DIV/0!</v>
      </c>
      <c r="Q8" s="92" t="e">
        <f>IF('!Key Ratios'!Q10&gt;=$AA$8,1,IF('!Key Ratios'!Q10&gt;=$AB$8,2,IF('!Key Ratios'!Q10&gt;=$AC$8,3,IF('!Key Ratios'!Q10&gt;=$AD$8,4,IF('!Key Ratios'!Q10&gt;=$AE$8,5,IF('!Key Ratios'!Q10&gt;=$AF$8,6,7))))))</f>
        <v>#DIV/0!</v>
      </c>
      <c r="R8" s="93" t="s">
        <v>265</v>
      </c>
      <c r="S8" s="93" t="s">
        <v>267</v>
      </c>
      <c r="T8" s="93" t="s">
        <v>268</v>
      </c>
      <c r="U8" s="95" t="s">
        <v>269</v>
      </c>
      <c r="V8" s="93" t="s">
        <v>270</v>
      </c>
      <c r="W8" s="93" t="s">
        <v>271</v>
      </c>
      <c r="X8" s="93" t="s">
        <v>266</v>
      </c>
      <c r="Y8" s="94">
        <v>0.2</v>
      </c>
      <c r="AA8" s="30">
        <v>1.4</v>
      </c>
      <c r="AB8" s="30">
        <v>1.25</v>
      </c>
      <c r="AC8" s="30">
        <v>1.1000000000000001</v>
      </c>
      <c r="AD8" s="30">
        <v>1</v>
      </c>
      <c r="AE8" s="30">
        <v>0.9</v>
      </c>
      <c r="AF8" s="30">
        <v>0.8</v>
      </c>
    </row>
    <row r="9" spans="4:32" ht="13.5" thickBot="1" x14ac:dyDescent="0.3">
      <c r="D9" s="81" t="s">
        <v>299</v>
      </c>
      <c r="E9" s="92" t="e">
        <f>IF('!Key Ratios'!E11&gt;=$AA$9,1,IF('!Key Ratios'!E11&gt;=$AB$9,2,IF('!Key Ratios'!E11&gt;=$AC$9,3,IF('!Key Ratios'!E11&gt;=$AD$9,4,IF('!Key Ratios'!E11&gt;=$AE$9,5,IF('!Key Ratios'!E11&gt;=$AF$9,6,7))))))</f>
        <v>#DIV/0!</v>
      </c>
      <c r="F9" s="92" t="e">
        <f>IF('!Key Ratios'!F11&gt;=$AA$9,1,IF('!Key Ratios'!F11&gt;=$AB$9,2,IF('!Key Ratios'!F11&gt;=$AC$9,3,IF('!Key Ratios'!F11&gt;=$AD$9,4,IF('!Key Ratios'!F11&gt;=$AE$9,5,IF('!Key Ratios'!F11&gt;=$AF$9,6,7))))))</f>
        <v>#DIV/0!</v>
      </c>
      <c r="G9" s="92" t="e">
        <f>IF('!Key Ratios'!G11&gt;=$AA$9,1,IF('!Key Ratios'!G11&gt;=$AB$9,2,IF('!Key Ratios'!G11&gt;=$AC$9,3,IF('!Key Ratios'!G11&gt;=$AD$9,4,IF('!Key Ratios'!G11&gt;=$AE$9,5,IF('!Key Ratios'!G11&gt;=$AF$9,6,7))))))</f>
        <v>#DIV/0!</v>
      </c>
      <c r="H9" s="92" t="e">
        <f>IF('!Key Ratios'!H11&gt;=$AA$9,1,IF('!Key Ratios'!H11&gt;=$AB$9,2,IF('!Key Ratios'!H11&gt;=$AC$9,3,IF('!Key Ratios'!H11&gt;=$AD$9,4,IF('!Key Ratios'!H11&gt;=$AE$9,5,IF('!Key Ratios'!H11&gt;=$AF$9,6,7))))))</f>
        <v>#DIV/0!</v>
      </c>
      <c r="I9" s="92" t="e">
        <f>IF('!Key Ratios'!I11&gt;=$AA$9,1,IF('!Key Ratios'!I11&gt;=$AB$9,2,IF('!Key Ratios'!I11&gt;=$AC$9,3,IF('!Key Ratios'!I11&gt;=$AD$9,4,IF('!Key Ratios'!I11&gt;=$AE$9,5,IF('!Key Ratios'!I11&gt;=$AF$9,6,7))))))</f>
        <v>#DIV/0!</v>
      </c>
      <c r="J9" s="92" t="e">
        <f>IF('!Key Ratios'!J11&gt;=$AA$9,1,IF('!Key Ratios'!J11&gt;=$AB$9,2,IF('!Key Ratios'!J11&gt;=$AC$9,3,IF('!Key Ratios'!J11&gt;=$AD$9,4,IF('!Key Ratios'!J11&gt;=$AE$9,5,IF('!Key Ratios'!J11&gt;=$AF$9,6,7))))))</f>
        <v>#DIV/0!</v>
      </c>
      <c r="K9" s="92" t="e">
        <f>IF('!Key Ratios'!K11&gt;=$AA$9,1,IF('!Key Ratios'!K11&gt;=$AB$9,2,IF('!Key Ratios'!K11&gt;=$AC$9,3,IF('!Key Ratios'!K11&gt;=$AD$9,4,IF('!Key Ratios'!K11&gt;=$AE$9,5,IF('!Key Ratios'!K11&gt;=$AF$9,6,7))))))</f>
        <v>#DIV/0!</v>
      </c>
      <c r="L9" s="92" t="e">
        <f>IF('!Key Ratios'!L11&gt;=$AA$9,1,IF('!Key Ratios'!L11&gt;=$AB$9,2,IF('!Key Ratios'!L11&gt;=$AC$9,3,IF('!Key Ratios'!L11&gt;=$AD$9,4,IF('!Key Ratios'!L11&gt;=$AE$9,5,IF('!Key Ratios'!L11&gt;=$AF$9,6,7))))))</f>
        <v>#DIV/0!</v>
      </c>
      <c r="M9" s="92" t="e">
        <f>IF('!Key Ratios'!M11&gt;=$AA$9,1,IF('!Key Ratios'!M11&gt;=$AB$9,2,IF('!Key Ratios'!M11&gt;=$AC$9,3,IF('!Key Ratios'!M11&gt;=$AD$9,4,IF('!Key Ratios'!M11&gt;=$AE$9,5,IF('!Key Ratios'!M11&gt;=$AF$9,6,7))))))</f>
        <v>#DIV/0!</v>
      </c>
      <c r="N9" s="92" t="e">
        <f>IF('!Key Ratios'!N11&gt;=$AA$9,1,IF('!Key Ratios'!N11&gt;=$AB$9,2,IF('!Key Ratios'!N11&gt;=$AC$9,3,IF('!Key Ratios'!N11&gt;=$AD$9,4,IF('!Key Ratios'!N11&gt;=$AE$9,5,IF('!Key Ratios'!N11&gt;=$AF$9,6,7))))))</f>
        <v>#DIV/0!</v>
      </c>
      <c r="O9" s="92" t="e">
        <f>IF('!Key Ratios'!O11&gt;=$AA$9,1,IF('!Key Ratios'!O11&gt;=$AB$9,2,IF('!Key Ratios'!O11&gt;=$AC$9,3,IF('!Key Ratios'!O11&gt;=$AD$9,4,IF('!Key Ratios'!O11&gt;=$AE$9,5,IF('!Key Ratios'!O11&gt;=$AF$9,6,7))))))</f>
        <v>#DIV/0!</v>
      </c>
      <c r="P9" s="92" t="e">
        <f>IF('!Key Ratios'!P11&gt;=$AA$9,1,IF('!Key Ratios'!P11&gt;=$AB$9,2,IF('!Key Ratios'!P11&gt;=$AC$9,3,IF('!Key Ratios'!P11&gt;=$AD$9,4,IF('!Key Ratios'!P11&gt;=$AE$9,5,IF('!Key Ratios'!P11&gt;=$AF$9,6,7))))))</f>
        <v>#DIV/0!</v>
      </c>
      <c r="Q9" s="92" t="e">
        <f>IF('!Key Ratios'!Q11&gt;=$AA$9,1,IF('!Key Ratios'!Q11&gt;=$AB$9,2,IF('!Key Ratios'!Q11&gt;=$AC$9,3,IF('!Key Ratios'!Q11&gt;=$AD$9,4,IF('!Key Ratios'!Q11&gt;=$AE$9,5,IF('!Key Ratios'!Q11&gt;=$AF$9,6,7))))))</f>
        <v>#DIV/0!</v>
      </c>
      <c r="R9" s="93" t="s">
        <v>290</v>
      </c>
      <c r="S9" s="93" t="s">
        <v>272</v>
      </c>
      <c r="T9" s="93" t="s">
        <v>273</v>
      </c>
      <c r="U9" s="93" t="s">
        <v>274</v>
      </c>
      <c r="V9" s="96" t="s">
        <v>275</v>
      </c>
      <c r="W9" s="93" t="s">
        <v>276</v>
      </c>
      <c r="X9" s="93" t="s">
        <v>277</v>
      </c>
      <c r="Y9" s="94">
        <v>0.2</v>
      </c>
      <c r="AA9" s="30">
        <v>4.5</v>
      </c>
      <c r="AB9" s="30">
        <v>3.5</v>
      </c>
      <c r="AC9" s="30">
        <v>2.5</v>
      </c>
      <c r="AD9" s="30">
        <v>1.5</v>
      </c>
      <c r="AE9" s="30">
        <v>1</v>
      </c>
      <c r="AF9" s="30">
        <v>0.5</v>
      </c>
    </row>
    <row r="10" spans="4:32" ht="25.5" thickBot="1" x14ac:dyDescent="0.3">
      <c r="D10" s="81" t="s">
        <v>254</v>
      </c>
      <c r="E10" s="92" t="e">
        <f>IF('!Key Ratios'!E12&gt;=$AA$10,1,IF('!Key Ratios'!E12&gt;=$AB$10,2,IF('!Key Ratios'!E12&gt;=$AC$10,3,IF('!Key Ratios'!E12&gt;=$AD$10,4,IF('!Key Ratios'!E12&gt;=$AE$10,5,IF('!Key Ratios'!E12&gt;=$AF$10,6,7))))))</f>
        <v>#DIV/0!</v>
      </c>
      <c r="F10" s="92" t="e">
        <f>IF('!Key Ratios'!F12&gt;=$AA$10,1,IF('!Key Ratios'!F12&gt;=$AB$10,2,IF('!Key Ratios'!F12&gt;=$AC$10,3,IF('!Key Ratios'!F12&gt;=$AD$10,4,IF('!Key Ratios'!F12&gt;=$AE$10,5,IF('!Key Ratios'!F12&gt;=$AF$10,6,7))))))</f>
        <v>#DIV/0!</v>
      </c>
      <c r="G10" s="92" t="e">
        <f>IF('!Key Ratios'!G12&gt;=$AA$10,1,IF('!Key Ratios'!G12&gt;=$AB$10,2,IF('!Key Ratios'!G12&gt;=$AC$10,3,IF('!Key Ratios'!G12&gt;=$AD$10,4,IF('!Key Ratios'!G12&gt;=$AE$10,5,IF('!Key Ratios'!G12&gt;=$AF$10,6,7))))))</f>
        <v>#DIV/0!</v>
      </c>
      <c r="H10" s="92" t="e">
        <f>IF('!Key Ratios'!H12&gt;=$AA$10,1,IF('!Key Ratios'!H12&gt;=$AB$10,2,IF('!Key Ratios'!H12&gt;=$AC$10,3,IF('!Key Ratios'!H12&gt;=$AD$10,4,IF('!Key Ratios'!H12&gt;=$AE$10,5,IF('!Key Ratios'!H12&gt;=$AF$10,6,7))))))</f>
        <v>#DIV/0!</v>
      </c>
      <c r="I10" s="92" t="e">
        <f>IF('!Key Ratios'!I12&gt;=$AA$10,1,IF('!Key Ratios'!I12&gt;=$AB$10,2,IF('!Key Ratios'!I12&gt;=$AC$10,3,IF('!Key Ratios'!I12&gt;=$AD$10,4,IF('!Key Ratios'!I12&gt;=$AE$10,5,IF('!Key Ratios'!I12&gt;=$AF$10,6,7))))))</f>
        <v>#DIV/0!</v>
      </c>
      <c r="J10" s="92" t="e">
        <f>IF('!Key Ratios'!J12&gt;=$AA$10,1,IF('!Key Ratios'!J12&gt;=$AB$10,2,IF('!Key Ratios'!J12&gt;=$AC$10,3,IF('!Key Ratios'!J12&gt;=$AD$10,4,IF('!Key Ratios'!J12&gt;=$AE$10,5,IF('!Key Ratios'!J12&gt;=$AF$10,6,7))))))</f>
        <v>#DIV/0!</v>
      </c>
      <c r="K10" s="92" t="e">
        <f>IF('!Key Ratios'!K12&gt;=$AA$10,1,IF('!Key Ratios'!K12&gt;=$AB$10,2,IF('!Key Ratios'!K12&gt;=$AC$10,3,IF('!Key Ratios'!K12&gt;=$AD$10,4,IF('!Key Ratios'!K12&gt;=$AE$10,5,IF('!Key Ratios'!K12&gt;=$AF$10,6,7))))))</f>
        <v>#DIV/0!</v>
      </c>
      <c r="L10" s="92" t="e">
        <f>IF('!Key Ratios'!L12&gt;=$AA$10,1,IF('!Key Ratios'!L12&gt;=$AB$10,2,IF('!Key Ratios'!L12&gt;=$AC$10,3,IF('!Key Ratios'!L12&gt;=$AD$10,4,IF('!Key Ratios'!L12&gt;=$AE$10,5,IF('!Key Ratios'!L12&gt;=$AF$10,6,7))))))</f>
        <v>#DIV/0!</v>
      </c>
      <c r="M10" s="92" t="e">
        <f>IF('!Key Ratios'!M12&gt;=$AA$10,1,IF('!Key Ratios'!M12&gt;=$AB$10,2,IF('!Key Ratios'!M12&gt;=$AC$10,3,IF('!Key Ratios'!M12&gt;=$AD$10,4,IF('!Key Ratios'!M12&gt;=$AE$10,5,IF('!Key Ratios'!M12&gt;=$AF$10,6,7))))))</f>
        <v>#DIV/0!</v>
      </c>
      <c r="N10" s="92" t="e">
        <f>IF('!Key Ratios'!N12&gt;=$AA$10,1,IF('!Key Ratios'!N12&gt;=$AB$10,2,IF('!Key Ratios'!N12&gt;=$AC$10,3,IF('!Key Ratios'!N12&gt;=$AD$10,4,IF('!Key Ratios'!N12&gt;=$AE$10,5,IF('!Key Ratios'!N12&gt;=$AF$10,6,7))))))</f>
        <v>#DIV/0!</v>
      </c>
      <c r="O10" s="92" t="e">
        <f>IF('!Key Ratios'!O12&gt;=$AA$10,1,IF('!Key Ratios'!O12&gt;=$AB$10,2,IF('!Key Ratios'!O12&gt;=$AC$10,3,IF('!Key Ratios'!O12&gt;=$AD$10,4,IF('!Key Ratios'!O12&gt;=$AE$10,5,IF('!Key Ratios'!O12&gt;=$AF$10,6,7))))))</f>
        <v>#DIV/0!</v>
      </c>
      <c r="P10" s="92" t="e">
        <f>IF('!Key Ratios'!P12&gt;=$AA$10,1,IF('!Key Ratios'!P12&gt;=$AB$10,2,IF('!Key Ratios'!P12&gt;=$AC$10,3,IF('!Key Ratios'!P12&gt;=$AD$10,4,IF('!Key Ratios'!P12&gt;=$AE$10,5,IF('!Key Ratios'!P12&gt;=$AF$10,6,7))))))</f>
        <v>#DIV/0!</v>
      </c>
      <c r="Q10" s="92" t="e">
        <f>IF('!Key Ratios'!Q12&gt;=$AA$10,1,IF('!Key Ratios'!Q12&gt;=$AB$10,2,IF('!Key Ratios'!Q12&gt;=$AC$10,3,IF('!Key Ratios'!Q12&gt;=$AD$10,4,IF('!Key Ratios'!Q12&gt;=$AE$10,5,IF('!Key Ratios'!Q12&gt;=$AF$10,6,7))))))</f>
        <v>#DIV/0!</v>
      </c>
      <c r="R10" s="93" t="s">
        <v>278</v>
      </c>
      <c r="S10" s="93" t="s">
        <v>279</v>
      </c>
      <c r="T10" s="93" t="s">
        <v>280</v>
      </c>
      <c r="U10" s="93" t="s">
        <v>281</v>
      </c>
      <c r="V10" s="93" t="s">
        <v>282</v>
      </c>
      <c r="W10" s="93" t="s">
        <v>283</v>
      </c>
      <c r="X10" s="93" t="s">
        <v>286</v>
      </c>
      <c r="Y10" s="94">
        <v>0.2</v>
      </c>
      <c r="AA10" s="61">
        <v>0.03</v>
      </c>
      <c r="AB10" s="61">
        <v>2.2499999999999999E-2</v>
      </c>
      <c r="AC10" s="61">
        <v>1.4999999999999999E-2</v>
      </c>
      <c r="AD10" s="61">
        <v>7.4999999999999997E-3</v>
      </c>
      <c r="AE10" s="61">
        <v>2.5000000000000001E-3</v>
      </c>
      <c r="AF10" s="61">
        <v>-5.0000000000000001E-3</v>
      </c>
    </row>
    <row r="11" spans="4:32" ht="50.5" hidden="1" thickBot="1" x14ac:dyDescent="0.3">
      <c r="D11" s="82" t="s">
        <v>227</v>
      </c>
      <c r="E11" s="92" t="e">
        <f>IF('!Key Ratios'!F52&gt;=$AA$11,1,IF('!Key Ratios'!F52&gt;=$AB$11,2,3))</f>
        <v>#DIV/0!</v>
      </c>
      <c r="F11" s="92" t="e">
        <f>IF('!Key Ratios'!G52&gt;=$AA$11,1,IF('!Key Ratios'!G52&gt;=$AB$11,2,3))</f>
        <v>#DIV/0!</v>
      </c>
      <c r="G11" s="92" t="e">
        <f>IF('!Key Ratios'!H52&gt;=$AA$11,1,IF('!Key Ratios'!H52&gt;=$AB$11,2,3))</f>
        <v>#DIV/0!</v>
      </c>
      <c r="H11" s="92" t="e">
        <f>IF('!Key Ratios'!I52&gt;=$AA$11,1,IF('!Key Ratios'!I52&gt;=$AB$11,2,3))</f>
        <v>#DIV/0!</v>
      </c>
      <c r="I11" s="92" t="e">
        <f>IF('!Key Ratios'!J52&gt;=$AA$11,1,IF('!Key Ratios'!J52&gt;=$AB$11,2,3))</f>
        <v>#DIV/0!</v>
      </c>
      <c r="J11" s="92" t="e">
        <f>IF('!Key Ratios'!K52&gt;=$AA$11,1,IF('!Key Ratios'!K52&gt;=$AB$11,2,3))</f>
        <v>#DIV/0!</v>
      </c>
      <c r="K11" s="92" t="e">
        <f>IF('!Key Ratios'!L52&gt;=$AA$11,1,IF('!Key Ratios'!L52&gt;=$AB$11,2,3))</f>
        <v>#DIV/0!</v>
      </c>
      <c r="L11" s="92" t="e">
        <f>IF('!Key Ratios'!M52&gt;=$AA$11,1,IF('!Key Ratios'!M52&gt;=$AB$11,2,3))</f>
        <v>#DIV/0!</v>
      </c>
      <c r="M11" s="92" t="e">
        <f>IF('!Key Ratios'!N52&gt;=$AA$11,1,IF('!Key Ratios'!N52&gt;=$AB$11,2,3))</f>
        <v>#DIV/0!</v>
      </c>
      <c r="N11" s="92" t="e">
        <f>IF('!Key Ratios'!O52&gt;=$AA$11,1,IF('!Key Ratios'!O52&gt;=$AB$11,2,3))</f>
        <v>#DIV/0!</v>
      </c>
      <c r="O11" s="92" t="e">
        <f>IF('!Key Ratios'!P52&gt;=$AA$11,1,IF('!Key Ratios'!P52&gt;=$AB$11,2,3))</f>
        <v>#DIV/0!</v>
      </c>
      <c r="P11" s="92" t="e">
        <f>IF('!Key Ratios'!Q52&gt;=$AA$11,1,IF('!Key Ratios'!Q52&gt;=$AB$11,2,3))</f>
        <v>#DIV/0!</v>
      </c>
      <c r="Q11" s="92" t="e">
        <f>IF('!Key Ratios'!#REF!&gt;=$AA$11,1,IF('!Key Ratios'!#REF!&gt;=$AB$11,2,3))</f>
        <v>#REF!</v>
      </c>
      <c r="R11" s="93" t="s">
        <v>249</v>
      </c>
      <c r="S11" s="93" t="s">
        <v>250</v>
      </c>
      <c r="T11" s="93" t="s">
        <v>230</v>
      </c>
      <c r="U11" s="93"/>
      <c r="V11" s="93"/>
      <c r="W11" s="93"/>
      <c r="X11" s="93"/>
      <c r="Y11" s="94">
        <v>0.15</v>
      </c>
      <c r="AA11" s="30">
        <v>0.05</v>
      </c>
      <c r="AB11" s="30">
        <v>0</v>
      </c>
      <c r="AC11" s="30"/>
      <c r="AD11" s="30"/>
      <c r="AE11" s="30"/>
    </row>
    <row r="12" spans="4:32" ht="50.5" hidden="1" thickBot="1" x14ac:dyDescent="0.3">
      <c r="D12" s="83" t="s">
        <v>228</v>
      </c>
      <c r="E12" s="92" t="e">
        <f>IF('!Key Ratios'!F54&gt;=$AA$12,1,IF('!Key Ratios'!F54&gt;=$AB$12,2,3))</f>
        <v>#DIV/0!</v>
      </c>
      <c r="F12" s="92" t="e">
        <f>IF('!Key Ratios'!G54&gt;=$AA$12,1,IF('!Key Ratios'!G54&gt;=$AB$12,2,3))</f>
        <v>#DIV/0!</v>
      </c>
      <c r="G12" s="92" t="e">
        <f>IF('!Key Ratios'!H54&gt;=$AA$12,1,IF('!Key Ratios'!H54&gt;=$AB$12,2,3))</f>
        <v>#DIV/0!</v>
      </c>
      <c r="H12" s="92" t="e">
        <f>IF('!Key Ratios'!I54&gt;=$AA$12,1,IF('!Key Ratios'!I54&gt;=$AB$12,2,3))</f>
        <v>#DIV/0!</v>
      </c>
      <c r="I12" s="92" t="e">
        <f>IF('!Key Ratios'!J54&gt;=$AA$12,1,IF('!Key Ratios'!J54&gt;=$AB$12,2,3))</f>
        <v>#DIV/0!</v>
      </c>
      <c r="J12" s="92" t="e">
        <f>IF('!Key Ratios'!K54&gt;=$AA$12,1,IF('!Key Ratios'!K54&gt;=$AB$12,2,3))</f>
        <v>#DIV/0!</v>
      </c>
      <c r="K12" s="92" t="e">
        <f>IF('!Key Ratios'!L54&gt;=$AA$12,1,IF('!Key Ratios'!L54&gt;=$AB$12,2,3))</f>
        <v>#DIV/0!</v>
      </c>
      <c r="L12" s="92" t="e">
        <f>IF('!Key Ratios'!M54&gt;=$AA$12,1,IF('!Key Ratios'!M54&gt;=$AB$12,2,3))</f>
        <v>#DIV/0!</v>
      </c>
      <c r="M12" s="92" t="e">
        <f>IF('!Key Ratios'!N54&gt;=$AA$12,1,IF('!Key Ratios'!N54&gt;=$AB$12,2,3))</f>
        <v>#DIV/0!</v>
      </c>
      <c r="N12" s="92" t="e">
        <f>IF('!Key Ratios'!O54&gt;=$AA$12,1,IF('!Key Ratios'!O54&gt;=$AB$12,2,3))</f>
        <v>#DIV/0!</v>
      </c>
      <c r="O12" s="92" t="e">
        <f>IF('!Key Ratios'!P54&gt;=$AA$12,1,IF('!Key Ratios'!P54&gt;=$AB$12,2,3))</f>
        <v>#DIV/0!</v>
      </c>
      <c r="P12" s="92" t="e">
        <f>IF('!Key Ratios'!Q54&gt;=$AA$12,1,IF('!Key Ratios'!Q54&gt;=$AB$12,2,3))</f>
        <v>#DIV/0!</v>
      </c>
      <c r="Q12" s="92" t="e">
        <f>IF('!Key Ratios'!#REF!&gt;=$AA$12,1,IF('!Key Ratios'!#REF!&gt;=$AB$12,2,3))</f>
        <v>#REF!</v>
      </c>
      <c r="R12" s="93" t="s">
        <v>251</v>
      </c>
      <c r="S12" s="93" t="s">
        <v>252</v>
      </c>
      <c r="T12" s="93" t="s">
        <v>230</v>
      </c>
      <c r="U12" s="93"/>
      <c r="V12" s="93"/>
      <c r="W12" s="93"/>
      <c r="X12" s="93"/>
      <c r="Y12" s="94">
        <v>0.1</v>
      </c>
      <c r="AA12" s="30">
        <v>0.02</v>
      </c>
      <c r="AB12" s="30">
        <v>0</v>
      </c>
      <c r="AC12" s="30"/>
      <c r="AD12" s="30"/>
      <c r="AE12" s="30"/>
    </row>
    <row r="13" spans="4:32" ht="26.5" thickBot="1" x14ac:dyDescent="0.3">
      <c r="D13" s="88" t="s">
        <v>229</v>
      </c>
      <c r="E13" s="62" t="e">
        <f>(E7*0.4+E8*0.2+E9*0.2+E10*0.2)</f>
        <v>#DIV/0!</v>
      </c>
      <c r="F13" s="62" t="e">
        <f t="shared" ref="F13:Q13" si="0">(F7*0.4+F8*0.2+F9*0.2+F10*0.2)</f>
        <v>#DIV/0!</v>
      </c>
      <c r="G13" s="62" t="e">
        <f t="shared" si="0"/>
        <v>#DIV/0!</v>
      </c>
      <c r="H13" s="62" t="e">
        <f t="shared" si="0"/>
        <v>#DIV/0!</v>
      </c>
      <c r="I13" s="62" t="e">
        <f t="shared" si="0"/>
        <v>#DIV/0!</v>
      </c>
      <c r="J13" s="62" t="e">
        <f t="shared" si="0"/>
        <v>#DIV/0!</v>
      </c>
      <c r="K13" s="62" t="e">
        <f t="shared" si="0"/>
        <v>#DIV/0!</v>
      </c>
      <c r="L13" s="62" t="e">
        <f t="shared" si="0"/>
        <v>#DIV/0!</v>
      </c>
      <c r="M13" s="62" t="e">
        <f t="shared" si="0"/>
        <v>#DIV/0!</v>
      </c>
      <c r="N13" s="62" t="e">
        <f t="shared" si="0"/>
        <v>#DIV/0!</v>
      </c>
      <c r="O13" s="62" t="e">
        <f t="shared" si="0"/>
        <v>#DIV/0!</v>
      </c>
      <c r="P13" s="62" t="e">
        <f t="shared" si="0"/>
        <v>#DIV/0!</v>
      </c>
      <c r="Q13" s="62" t="e">
        <f t="shared" si="0"/>
        <v>#DIV/0!</v>
      </c>
      <c r="R13" s="409"/>
      <c r="S13" s="410"/>
      <c r="T13" s="410"/>
      <c r="U13" s="410"/>
      <c r="V13" s="410"/>
      <c r="W13" s="410"/>
      <c r="X13" s="411"/>
      <c r="Y13" s="93">
        <f>SUM(Y7:Y10)</f>
        <v>1</v>
      </c>
    </row>
    <row r="14" spans="4:32" ht="13.5" thickBot="1" x14ac:dyDescent="0.3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6"/>
      <c r="S14" s="26"/>
      <c r="T14" s="26"/>
      <c r="U14" s="26"/>
      <c r="V14" s="26"/>
      <c r="W14" s="26"/>
      <c r="X14" s="26"/>
      <c r="Y14" s="26"/>
    </row>
    <row r="15" spans="4:32" ht="13.5" thickBot="1" x14ac:dyDescent="0.3">
      <c r="D15" s="139" t="s">
        <v>221</v>
      </c>
      <c r="E15" s="140" t="e">
        <f>IF('!Key Ratios'!E22&gt;=$AF$15,7,IF('!Key Ratios'!E18&lt;0,7,IF('!Key Ratios'!E22&gt;=$AE$15,6,IF('!Key Ratios'!E22&gt;=$AD$15,5,IF('!Key Ratios'!E22&gt;=$AC$15,4,IF('!Key Ratios'!E22&gt;=$AB$15,3,IF('!Key Ratios'!E22&gt;$AA$15,2,1)))))))</f>
        <v>#DIV/0!</v>
      </c>
      <c r="F15" s="140">
        <f>IF('!Key Ratios'!F22&gt;=$AF$15,7,IF('!Key Ratios'!F18&lt;0,7,IF('!Key Ratios'!F22&gt;=$AE$15,6,IF('!Key Ratios'!F22&gt;=$AD$15,5,IF('!Key Ratios'!F22&gt;=$AC$15,4,IF('!Key Ratios'!F22&gt;=$AB$15,3,IF('!Key Ratios'!F22&gt;$AA$15,2,1)))))))</f>
        <v>7</v>
      </c>
      <c r="G15" s="140">
        <f>IF('!Key Ratios'!G22&gt;=$AF$15,7,IF('!Key Ratios'!G18&lt;0,7,IF('!Key Ratios'!G22&gt;=$AE$15,6,IF('!Key Ratios'!G22&gt;=$AD$15,5,IF('!Key Ratios'!G22&gt;=$AC$15,4,IF('!Key Ratios'!G22&gt;=$AB$15,3,IF('!Key Ratios'!G22&gt;$AA$15,2,1)))))))</f>
        <v>7</v>
      </c>
      <c r="H15" s="140">
        <f>IF('!Key Ratios'!H22&gt;=$AF$15,7,IF('!Key Ratios'!H18&lt;0,7,IF('!Key Ratios'!H22&gt;=$AE$15,6,IF('!Key Ratios'!H22&gt;=$AD$15,5,IF('!Key Ratios'!H22&gt;=$AC$15,4,IF('!Key Ratios'!H22&gt;=$AB$15,3,IF('!Key Ratios'!H22&gt;$AA$15,2,1)))))))</f>
        <v>7</v>
      </c>
      <c r="I15" s="140" t="e">
        <f>IF('!Key Ratios'!I22&gt;=$AF$15,7,IF('!Key Ratios'!I18&lt;0,7,IF('!Key Ratios'!I22&gt;=$AE$15,6,IF('!Key Ratios'!I22&gt;=$AD$15,5,IF('!Key Ratios'!I22&gt;=$AC$15,4,IF('!Key Ratios'!I22&gt;=$AB$15,3,IF('!Key Ratios'!I22&gt;$AA$15,2,1)))))))</f>
        <v>#DIV/0!</v>
      </c>
      <c r="J15" s="140" t="e">
        <f>IF('!Key Ratios'!J22&gt;=$AF$15,7,IF('!Key Ratios'!J18&lt;0,7,IF('!Key Ratios'!J22&gt;=$AE$15,6,IF('!Key Ratios'!J22&gt;=$AD$15,5,IF('!Key Ratios'!J22&gt;=$AC$15,4,IF('!Key Ratios'!J22&gt;=$AB$15,3,IF('!Key Ratios'!J22&gt;$AA$15,2,1)))))))</f>
        <v>#DIV/0!</v>
      </c>
      <c r="K15" s="140" t="e">
        <f>IF('!Key Ratios'!K22&gt;=$AF$15,7,IF('!Key Ratios'!K18&lt;0,7,IF('!Key Ratios'!K22&gt;=$AE$15,6,IF('!Key Ratios'!K22&gt;=$AD$15,5,IF('!Key Ratios'!K22&gt;=$AC$15,4,IF('!Key Ratios'!K22&gt;=$AB$15,3,IF('!Key Ratios'!K22&gt;$AA$15,2,1)))))))</f>
        <v>#DIV/0!</v>
      </c>
      <c r="L15" s="140" t="e">
        <f>IF('!Key Ratios'!L22&gt;=$AF$15,7,IF('!Key Ratios'!L18&lt;0,7,IF('!Key Ratios'!L22&gt;=$AE$15,6,IF('!Key Ratios'!L22&gt;=$AD$15,5,IF('!Key Ratios'!L22&gt;=$AC$15,4,IF('!Key Ratios'!L22&gt;=$AB$15,3,IF('!Key Ratios'!L22&gt;$AA$15,2,1)))))))</f>
        <v>#DIV/0!</v>
      </c>
      <c r="M15" s="140" t="e">
        <f>IF('!Key Ratios'!M22&gt;=$AF$15,7,IF('!Key Ratios'!M18&lt;0,7,IF('!Key Ratios'!M22&gt;=$AE$15,6,IF('!Key Ratios'!M22&gt;=$AD$15,5,IF('!Key Ratios'!M22&gt;=$AC$15,4,IF('!Key Ratios'!M22&gt;=$AB$15,3,IF('!Key Ratios'!M22&gt;$AA$15,2,1)))))))</f>
        <v>#DIV/0!</v>
      </c>
      <c r="N15" s="140" t="e">
        <f>IF('!Key Ratios'!N22&gt;=$AF$15,7,IF('!Key Ratios'!N18&lt;0,7,IF('!Key Ratios'!N22&gt;=$AE$15,6,IF('!Key Ratios'!N22&gt;=$AD$15,5,IF('!Key Ratios'!N22&gt;=$AC$15,4,IF('!Key Ratios'!N22&gt;=$AB$15,3,IF('!Key Ratios'!N22&gt;$AA$15,2,1)))))))</f>
        <v>#DIV/0!</v>
      </c>
      <c r="O15" s="140" t="e">
        <f>IF('!Key Ratios'!O22&gt;=$AF$15,7,IF('!Key Ratios'!O18&lt;0,7,IF('!Key Ratios'!O22&gt;=$AE$15,6,IF('!Key Ratios'!O22&gt;=$AD$15,5,IF('!Key Ratios'!O22&gt;=$AC$15,4,IF('!Key Ratios'!O22&gt;=$AB$15,3,IF('!Key Ratios'!O22&gt;$AA$15,2,1)))))))</f>
        <v>#DIV/0!</v>
      </c>
      <c r="P15" s="140" t="e">
        <f>IF('!Key Ratios'!P22&gt;=$AF$15,7,IF('!Key Ratios'!P18&lt;0,7,IF('!Key Ratios'!P22&gt;=$AE$15,6,IF('!Key Ratios'!P22&gt;=$AD$15,5,IF('!Key Ratios'!P22&gt;=$AC$15,4,IF('!Key Ratios'!P22&gt;=$AB$15,3,IF('!Key Ratios'!P22&gt;$AA$15,2,1)))))))</f>
        <v>#DIV/0!</v>
      </c>
      <c r="Q15" s="140" t="e">
        <f>IF('!Key Ratios'!Q22&gt;=$AF$15,7,IF('!Key Ratios'!Q18&lt;0,7,IF('!Key Ratios'!Q22&gt;=$AE$15,6,IF('!Key Ratios'!Q22&gt;=$AD$15,5,IF('!Key Ratios'!Q22&gt;=$AC$15,4,IF('!Key Ratios'!Q22&gt;=$AB$15,3,IF('!Key Ratios'!Q22&gt;$AA$15,2,1)))))))</f>
        <v>#DIV/0!</v>
      </c>
      <c r="R15" s="135" t="s">
        <v>337</v>
      </c>
      <c r="S15" s="135" t="s">
        <v>338</v>
      </c>
      <c r="T15" s="135" t="s">
        <v>336</v>
      </c>
      <c r="U15" s="135" t="s">
        <v>335</v>
      </c>
      <c r="V15" s="136" t="s">
        <v>334</v>
      </c>
      <c r="W15" s="135" t="s">
        <v>333</v>
      </c>
      <c r="X15" s="135" t="s">
        <v>339</v>
      </c>
      <c r="Y15" s="137"/>
      <c r="AA15" s="138">
        <v>0.5</v>
      </c>
      <c r="AB15" s="138">
        <v>1</v>
      </c>
      <c r="AC15" s="138">
        <v>1.5</v>
      </c>
      <c r="AD15" s="138">
        <v>2</v>
      </c>
      <c r="AE15" s="138">
        <v>2.5</v>
      </c>
      <c r="AF15" s="138">
        <v>3</v>
      </c>
    </row>
    <row r="16" spans="4:32" ht="13" x14ac:dyDescent="0.25">
      <c r="D16" s="27"/>
      <c r="E16" s="27"/>
      <c r="F16" s="27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6"/>
      <c r="S16" s="26"/>
      <c r="T16" s="26"/>
      <c r="U16" s="26"/>
      <c r="V16" s="26"/>
      <c r="W16" s="26"/>
      <c r="X16" s="26"/>
      <c r="Y16" s="26"/>
    </row>
    <row r="17" spans="1:25" ht="13" x14ac:dyDescent="0.25">
      <c r="D17" s="27"/>
      <c r="E17" s="27"/>
      <c r="F17" s="27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6"/>
      <c r="S17" s="26"/>
      <c r="T17" s="26"/>
      <c r="U17" s="26"/>
      <c r="V17" s="26"/>
      <c r="W17" s="26"/>
      <c r="X17" s="26"/>
      <c r="Y17" s="26"/>
    </row>
    <row r="18" spans="1:25" ht="13" hidden="1" x14ac:dyDescent="0.25">
      <c r="D18" s="27"/>
      <c r="E18" s="27"/>
      <c r="F18" s="2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6"/>
      <c r="S18" s="26"/>
      <c r="T18" s="26"/>
      <c r="U18" s="26"/>
      <c r="V18" s="26"/>
      <c r="W18" s="26"/>
      <c r="X18" s="26"/>
      <c r="Y18" s="26"/>
    </row>
    <row r="19" spans="1:25" ht="51.5" hidden="1" thickBot="1" x14ac:dyDescent="0.3">
      <c r="D19" s="51" t="s">
        <v>246</v>
      </c>
      <c r="E19" s="130"/>
      <c r="F19" s="130"/>
      <c r="G19" s="34" t="e">
        <f>G13+#REF!</f>
        <v>#DIV/0!</v>
      </c>
      <c r="H19" s="34" t="e">
        <f>H13+#REF!</f>
        <v>#DIV/0!</v>
      </c>
      <c r="I19" s="34" t="e">
        <f>I13+#REF!</f>
        <v>#DIV/0!</v>
      </c>
      <c r="J19" s="34" t="e">
        <f>J13+#REF!</f>
        <v>#DIV/0!</v>
      </c>
      <c r="K19" s="34" t="e">
        <f>K13+#REF!</f>
        <v>#DIV/0!</v>
      </c>
      <c r="L19" s="34" t="e">
        <f>L13+#REF!</f>
        <v>#DIV/0!</v>
      </c>
      <c r="M19" s="34" t="e">
        <f>M13+#REF!</f>
        <v>#DIV/0!</v>
      </c>
      <c r="N19" s="34" t="e">
        <f>N13+#REF!</f>
        <v>#DIV/0!</v>
      </c>
      <c r="O19" s="112"/>
      <c r="P19" s="112"/>
      <c r="Q19" s="112"/>
      <c r="R19" s="26"/>
      <c r="S19" s="26"/>
      <c r="T19" s="26"/>
      <c r="U19" s="26"/>
      <c r="V19" s="26"/>
      <c r="W19" s="26"/>
      <c r="X19" s="26"/>
      <c r="Y19" s="26"/>
    </row>
    <row r="20" spans="1:25" ht="13" hidden="1" thickBot="1" x14ac:dyDescent="0.3">
      <c r="A20" s="17"/>
      <c r="B20" s="17"/>
      <c r="C20" s="17"/>
      <c r="D20" s="29"/>
      <c r="E20" s="29"/>
      <c r="F20" s="29"/>
      <c r="G20" s="35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25" ht="13.5" hidden="1" thickBot="1" x14ac:dyDescent="0.3">
      <c r="D21" s="28"/>
      <c r="E21" s="131"/>
      <c r="F21" s="131"/>
      <c r="G21" s="36">
        <f>'Balance '!H8</f>
        <v>43738</v>
      </c>
      <c r="H21" s="37">
        <f>'Balance '!I8</f>
        <v>43830</v>
      </c>
      <c r="I21" s="37">
        <f>'Balance '!J8</f>
        <v>43921</v>
      </c>
      <c r="J21" s="37">
        <f>'Balance '!K8</f>
        <v>44012</v>
      </c>
      <c r="K21" s="37">
        <f>'Balance '!L8</f>
        <v>44104</v>
      </c>
      <c r="L21" s="37">
        <f>'Balance '!M8</f>
        <v>44196</v>
      </c>
      <c r="M21" s="37">
        <f>'Balance '!O8</f>
        <v>44377</v>
      </c>
      <c r="N21" s="38">
        <f>'Balance '!P8</f>
        <v>44469</v>
      </c>
      <c r="O21" s="113"/>
      <c r="P21" s="113"/>
      <c r="Q21" s="113"/>
    </row>
    <row r="22" spans="1:25" ht="26.5" hidden="1" thickBot="1" x14ac:dyDescent="0.3">
      <c r="D22" s="32" t="s">
        <v>245</v>
      </c>
      <c r="E22" s="132"/>
      <c r="F22" s="132"/>
      <c r="G22" s="39" t="e">
        <f>IF(G19&lt;=1.25,"1",IF(G19&lt;=2.35,"2","3"))</f>
        <v>#DIV/0!</v>
      </c>
      <c r="H22" s="39" t="e">
        <f t="shared" ref="H22:N22" si="1">IF(H19&lt;=1.25,"1",IF(H19&lt;=2.35,"2","3"))</f>
        <v>#DIV/0!</v>
      </c>
      <c r="I22" s="39" t="e">
        <f t="shared" si="1"/>
        <v>#DIV/0!</v>
      </c>
      <c r="J22" s="39" t="e">
        <f t="shared" si="1"/>
        <v>#DIV/0!</v>
      </c>
      <c r="K22" s="39" t="e">
        <f t="shared" si="1"/>
        <v>#DIV/0!</v>
      </c>
      <c r="L22" s="39" t="e">
        <f t="shared" si="1"/>
        <v>#DIV/0!</v>
      </c>
      <c r="M22" s="39" t="e">
        <f t="shared" si="1"/>
        <v>#DIV/0!</v>
      </c>
      <c r="N22" s="39" t="e">
        <f t="shared" si="1"/>
        <v>#DIV/0!</v>
      </c>
      <c r="O22" s="114"/>
      <c r="P22" s="114"/>
      <c r="Q22" s="114"/>
    </row>
    <row r="23" spans="1:25" ht="13.5" hidden="1" thickBot="1" x14ac:dyDescent="0.3">
      <c r="D23" s="40" t="s">
        <v>244</v>
      </c>
      <c r="E23" s="133"/>
      <c r="F23" s="133"/>
      <c r="G23" s="39" t="e">
        <f>IF(VALUE(G22)=1,"хорошее",IF(VALUE(G22)=2,"среднее","плохое"))</f>
        <v>#DIV/0!</v>
      </c>
      <c r="H23" s="39" t="e">
        <f>IF(VALUE(H22)=1,"хорошее",IF(VALUE(H22)=2,"среднее","плохое"))</f>
        <v>#DIV/0!</v>
      </c>
      <c r="I23" s="39" t="e">
        <f t="shared" ref="I23:N23" si="2">IF(VALUE(I22)=1,"хорошее",IF(VALUE(I22)=2,"среднее","плохое"))</f>
        <v>#DIV/0!</v>
      </c>
      <c r="J23" s="39" t="e">
        <f t="shared" si="2"/>
        <v>#DIV/0!</v>
      </c>
      <c r="K23" s="39" t="e">
        <f t="shared" si="2"/>
        <v>#DIV/0!</v>
      </c>
      <c r="L23" s="39" t="e">
        <f t="shared" si="2"/>
        <v>#DIV/0!</v>
      </c>
      <c r="M23" s="39" t="e">
        <f t="shared" si="2"/>
        <v>#DIV/0!</v>
      </c>
      <c r="N23" s="39" t="e">
        <f t="shared" si="2"/>
        <v>#DIV/0!</v>
      </c>
      <c r="O23" s="114"/>
      <c r="P23" s="114"/>
      <c r="Q23" s="114"/>
    </row>
    <row r="24" spans="1:25" hidden="1" x14ac:dyDescent="0.25">
      <c r="D24" s="31"/>
      <c r="E24" s="31"/>
      <c r="F24" s="31"/>
      <c r="G24" s="31"/>
      <c r="H24" s="41" t="e">
        <f>IF(H23="хорошее",1,IF(H23="среднее",2,3))</f>
        <v>#DIV/0!</v>
      </c>
      <c r="I24" s="41" t="e">
        <f t="shared" ref="I24:N24" si="3">IF(I23="хорошее",1,IF(I23="среднее",2,3))</f>
        <v>#DIV/0!</v>
      </c>
      <c r="J24" s="41" t="e">
        <f t="shared" si="3"/>
        <v>#DIV/0!</v>
      </c>
      <c r="K24" s="41" t="e">
        <f t="shared" si="3"/>
        <v>#DIV/0!</v>
      </c>
      <c r="L24" s="41" t="e">
        <f t="shared" si="3"/>
        <v>#DIV/0!</v>
      </c>
      <c r="M24" s="41" t="e">
        <f t="shared" si="3"/>
        <v>#DIV/0!</v>
      </c>
      <c r="N24" s="41" t="e">
        <f t="shared" si="3"/>
        <v>#DIV/0!</v>
      </c>
      <c r="O24" s="41"/>
      <c r="P24" s="41"/>
      <c r="Q24" s="41"/>
    </row>
    <row r="25" spans="1:25" hidden="1" x14ac:dyDescent="0.25">
      <c r="D25" s="31"/>
      <c r="E25" s="31"/>
      <c r="F25" s="31"/>
      <c r="G25" s="3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25" ht="15.5" hidden="1" thickBot="1" x14ac:dyDescent="0.35">
      <c r="D26" s="404" t="s">
        <v>242</v>
      </c>
      <c r="E26" s="404"/>
      <c r="F26" s="404"/>
      <c r="G26" s="405"/>
      <c r="H26" s="405"/>
      <c r="I26" s="405"/>
      <c r="J26" s="405"/>
      <c r="K26" s="405"/>
      <c r="L26" s="405"/>
      <c r="M26" s="405"/>
      <c r="N26" s="405"/>
      <c r="O26" s="115"/>
      <c r="P26" s="115"/>
      <c r="Q26" s="115"/>
      <c r="R26" s="24"/>
    </row>
    <row r="27" spans="1:25" ht="13" hidden="1" x14ac:dyDescent="0.25">
      <c r="D27" s="42"/>
      <c r="E27" s="134"/>
      <c r="F27" s="134"/>
      <c r="G27" s="43">
        <f>'Balance '!H8</f>
        <v>43738</v>
      </c>
      <c r="H27" s="43">
        <f>'Balance '!I8</f>
        <v>43830</v>
      </c>
      <c r="I27" s="43">
        <f>'Balance '!J8</f>
        <v>43921</v>
      </c>
      <c r="J27" s="43">
        <f>'Balance '!K8</f>
        <v>44012</v>
      </c>
      <c r="K27" s="43">
        <f>'Balance '!L8</f>
        <v>44104</v>
      </c>
      <c r="L27" s="43">
        <f>'Balance '!M8</f>
        <v>44196</v>
      </c>
      <c r="M27" s="43">
        <f>'Balance '!O8</f>
        <v>44377</v>
      </c>
      <c r="N27" s="43">
        <f>'Balance '!P8</f>
        <v>44469</v>
      </c>
      <c r="O27" s="116"/>
      <c r="P27" s="116"/>
      <c r="Q27" s="116"/>
    </row>
    <row r="28" spans="1:25" ht="15" hidden="1" x14ac:dyDescent="0.25">
      <c r="D28" s="44" t="s">
        <v>237</v>
      </c>
      <c r="E28" s="44"/>
      <c r="F28" s="44"/>
      <c r="G28" s="45" t="b">
        <v>0</v>
      </c>
      <c r="H28" s="46" t="b">
        <v>0</v>
      </c>
      <c r="I28" s="46" t="b">
        <v>0</v>
      </c>
      <c r="J28" s="46" t="b">
        <v>0</v>
      </c>
      <c r="K28" s="46" t="b">
        <v>0</v>
      </c>
      <c r="L28" s="46" t="b">
        <v>0</v>
      </c>
      <c r="M28" s="46" t="b">
        <v>0</v>
      </c>
      <c r="N28" s="46" t="b">
        <v>0</v>
      </c>
      <c r="O28" s="48"/>
      <c r="P28" s="48"/>
      <c r="Q28" s="48"/>
    </row>
    <row r="29" spans="1:25" ht="15" hidden="1" x14ac:dyDescent="0.25">
      <c r="D29" s="44" t="s">
        <v>238</v>
      </c>
      <c r="E29" s="44"/>
      <c r="F29" s="44"/>
      <c r="G29" s="45" t="b">
        <v>0</v>
      </c>
      <c r="H29" s="46" t="b">
        <v>0</v>
      </c>
      <c r="I29" s="46" t="b">
        <v>0</v>
      </c>
      <c r="J29" s="46" t="b">
        <v>0</v>
      </c>
      <c r="K29" s="46" t="b">
        <v>0</v>
      </c>
      <c r="L29" s="46" t="b">
        <v>0</v>
      </c>
      <c r="M29" s="46" t="b">
        <v>0</v>
      </c>
      <c r="N29" s="46" t="b">
        <v>0</v>
      </c>
      <c r="O29" s="48"/>
      <c r="P29" s="48"/>
      <c r="Q29" s="48"/>
    </row>
    <row r="30" spans="1:25" ht="30" hidden="1" x14ac:dyDescent="0.25">
      <c r="D30" s="47" t="s">
        <v>239</v>
      </c>
      <c r="E30" s="47"/>
      <c r="F30" s="47"/>
      <c r="G30" s="45" t="b">
        <v>0</v>
      </c>
      <c r="H30" s="46" t="b">
        <v>0</v>
      </c>
      <c r="I30" s="46" t="b">
        <v>0</v>
      </c>
      <c r="J30" s="46" t="b">
        <v>0</v>
      </c>
      <c r="K30" s="46" t="b">
        <v>0</v>
      </c>
      <c r="L30" s="46" t="b">
        <v>0</v>
      </c>
      <c r="M30" s="46" t="b">
        <v>0</v>
      </c>
      <c r="N30" s="46" t="b">
        <v>0</v>
      </c>
      <c r="O30" s="48"/>
      <c r="P30" s="48"/>
      <c r="Q30" s="48"/>
    </row>
    <row r="31" spans="1:25" ht="13" hidden="1" x14ac:dyDescent="0.25">
      <c r="D31" s="48"/>
      <c r="E31" s="48"/>
      <c r="F31" s="48"/>
      <c r="G31" s="25" t="str">
        <f>IF(COUNTIF(G28:G30,TRUE)&gt;1,"Нужно выбрать 1 показатель"," ")</f>
        <v xml:space="preserve"> </v>
      </c>
      <c r="H31" s="25" t="str">
        <f t="shared" ref="H31:N31" si="4">IF(COUNTIF(H28:H30,TRUE)&gt;1,"Нужно выбрать 1 показатель"," ")</f>
        <v xml:space="preserve"> </v>
      </c>
      <c r="I31" s="25" t="str">
        <f t="shared" si="4"/>
        <v xml:space="preserve"> </v>
      </c>
      <c r="J31" s="25" t="str">
        <f t="shared" si="4"/>
        <v xml:space="preserve"> </v>
      </c>
      <c r="K31" s="25" t="str">
        <f t="shared" si="4"/>
        <v xml:space="preserve"> </v>
      </c>
      <c r="L31" s="25" t="str">
        <f t="shared" si="4"/>
        <v xml:space="preserve"> </v>
      </c>
      <c r="M31" s="25" t="str">
        <f t="shared" si="4"/>
        <v xml:space="preserve"> </v>
      </c>
      <c r="N31" s="25" t="str">
        <f t="shared" si="4"/>
        <v xml:space="preserve"> </v>
      </c>
      <c r="O31" s="25"/>
      <c r="P31" s="25"/>
      <c r="Q31" s="25"/>
    </row>
    <row r="32" spans="1:25" hidden="1" x14ac:dyDescent="0.2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4:17" ht="15" hidden="1" x14ac:dyDescent="0.25">
      <c r="D33" s="400" t="s">
        <v>240</v>
      </c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117"/>
      <c r="P33" s="117"/>
      <c r="Q33" s="117"/>
    </row>
    <row r="34" spans="4:17" ht="13" hidden="1" x14ac:dyDescent="0.25">
      <c r="D34" s="42"/>
      <c r="E34" s="134"/>
      <c r="F34" s="134"/>
      <c r="G34" s="43">
        <f>'Balance '!H8</f>
        <v>43738</v>
      </c>
      <c r="H34" s="43">
        <f>'Balance '!I8</f>
        <v>43830</v>
      </c>
      <c r="I34" s="43">
        <f>'Balance '!J8</f>
        <v>43921</v>
      </c>
      <c r="J34" s="43">
        <f>'Balance '!K8</f>
        <v>44012</v>
      </c>
      <c r="K34" s="43">
        <f>'Balance '!L8</f>
        <v>44104</v>
      </c>
      <c r="L34" s="43">
        <f>'Balance '!M8</f>
        <v>44196</v>
      </c>
      <c r="M34" s="43">
        <f>'Balance '!O8</f>
        <v>44377</v>
      </c>
      <c r="N34" s="43">
        <f>'Balance '!P8</f>
        <v>44469</v>
      </c>
      <c r="O34" s="116"/>
      <c r="P34" s="116"/>
      <c r="Q34" s="116"/>
    </row>
    <row r="35" spans="4:17" ht="13.5" hidden="1" thickBot="1" x14ac:dyDescent="0.3">
      <c r="D35" s="32" t="s">
        <v>241</v>
      </c>
      <c r="E35" s="132"/>
      <c r="F35" s="132"/>
      <c r="G35" s="49" t="s">
        <v>223</v>
      </c>
      <c r="H35" s="49" t="e">
        <f>IF(H28=TRUE,VALUE(H24),IF(H29=TRUE,VALUE(H24)+1,IF(H30=TRUE,VALUE(H24)+2,IF(VALUE(H24)=1,1,IF(VALUE(H24)=2,3,5)))))</f>
        <v>#DIV/0!</v>
      </c>
      <c r="I35" s="49" t="e">
        <f t="shared" ref="I35:N35" si="5">IF(I28=TRUE,VALUE(I24),IF(I29=TRUE,VALUE(I24)+1,IF(I30=TRUE,VALUE(I24)+2,IF(VALUE(I24)=1,1,IF(VALUE(I24)=2,3,5)))))</f>
        <v>#DIV/0!</v>
      </c>
      <c r="J35" s="49" t="e">
        <f t="shared" si="5"/>
        <v>#DIV/0!</v>
      </c>
      <c r="K35" s="49" t="e">
        <f t="shared" si="5"/>
        <v>#DIV/0!</v>
      </c>
      <c r="L35" s="49" t="e">
        <f t="shared" si="5"/>
        <v>#DIV/0!</v>
      </c>
      <c r="M35" s="49" t="e">
        <f t="shared" si="5"/>
        <v>#DIV/0!</v>
      </c>
      <c r="N35" s="49" t="e">
        <f t="shared" si="5"/>
        <v>#DIV/0!</v>
      </c>
      <c r="O35" s="114"/>
      <c r="P35" s="114"/>
      <c r="Q35" s="114"/>
    </row>
    <row r="36" spans="4:17" ht="13.5" hidden="1" thickBot="1" x14ac:dyDescent="0.3">
      <c r="D36" s="32" t="s">
        <v>243</v>
      </c>
      <c r="E36" s="132"/>
      <c r="F36" s="132"/>
      <c r="G36" s="50" t="s">
        <v>223</v>
      </c>
      <c r="H36" s="49" t="e">
        <f>IF(VALUE(H35)=1,"0%",IF(VALUE(H35)=2,"1%-20%",IF(VALUE(H35)=3,"21%-50%",IF(VALUE(H35)=4,"51%-100%","100%"))))</f>
        <v>#DIV/0!</v>
      </c>
      <c r="I36" s="49" t="e">
        <f t="shared" ref="I36:N36" si="6">IF(VALUE(I35)=1,"0%",IF(VALUE(I35)=2,"1%-20%",IF(VALUE(I35)=3,"21%-50%",IF(VALUE(I35)=4,"51%-100%","100%"))))</f>
        <v>#DIV/0!</v>
      </c>
      <c r="J36" s="49" t="e">
        <f t="shared" si="6"/>
        <v>#DIV/0!</v>
      </c>
      <c r="K36" s="49" t="e">
        <f t="shared" si="6"/>
        <v>#DIV/0!</v>
      </c>
      <c r="L36" s="49" t="e">
        <f t="shared" si="6"/>
        <v>#DIV/0!</v>
      </c>
      <c r="M36" s="49" t="e">
        <f t="shared" si="6"/>
        <v>#DIV/0!</v>
      </c>
      <c r="N36" s="49" t="e">
        <f t="shared" si="6"/>
        <v>#DIV/0!</v>
      </c>
      <c r="O36" s="114"/>
      <c r="P36" s="114"/>
      <c r="Q36" s="114"/>
    </row>
    <row r="37" spans="4:17" x14ac:dyDescent="0.25"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</sheetData>
  <mergeCells count="7">
    <mergeCell ref="D33:N33"/>
    <mergeCell ref="Y5:Y6"/>
    <mergeCell ref="D5:D6"/>
    <mergeCell ref="D26:N26"/>
    <mergeCell ref="R5:X5"/>
    <mergeCell ref="R13:X13"/>
    <mergeCell ref="E5:Q5"/>
  </mergeCells>
  <phoneticPr fontId="5" type="noConversion"/>
  <pageMargins left="0.75" right="0.75" top="1" bottom="1" header="0.5" footer="0.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Result</vt:lpstr>
      <vt:lpstr>Balance </vt:lpstr>
      <vt:lpstr>P&amp;L report</vt:lpstr>
      <vt:lpstr>!Key Ratios</vt:lpstr>
      <vt:lpstr>Ranking desciption</vt:lpstr>
      <vt:lpstr>Предоставить расшифровки</vt:lpstr>
      <vt:lpstr>Поручитель</vt:lpstr>
      <vt:lpstr>Financial ranking</vt:lpstr>
      <vt:lpstr>'!Key Ratios'!Область_печати</vt:lpstr>
      <vt:lpstr>'Financial ranking'!Область_печати</vt:lpstr>
      <vt:lpstr>'P&amp;L report'!Область_печати</vt:lpstr>
    </vt:vector>
  </TitlesOfParts>
  <Company>Rusfinance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denisovaen</dc:creator>
  <cp:lastModifiedBy>Gracheva Ekaterina</cp:lastModifiedBy>
  <cp:lastPrinted>2018-02-13T11:23:59Z</cp:lastPrinted>
  <dcterms:created xsi:type="dcterms:W3CDTF">2007-06-09T04:57:58Z</dcterms:created>
  <dcterms:modified xsi:type="dcterms:W3CDTF">2021-08-09T14:20:25Z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4e3e113-ffa0-48b6-9acd-2c99fde3f4ab_Enabled">
    <vt:lpwstr>True</vt:lpwstr>
  </property>
  <property fmtid="{D5CDD505-2E9C-101B-9397-08002B2CF9AE}" pid="3" name="MSIP_Label_d4e3e113-ffa0-48b6-9acd-2c99fde3f4ab_SiteId">
    <vt:lpwstr>422548ea-7ec1-4fc7-8de3-9cc1cc4c5267</vt:lpwstr>
  </property>
  <property fmtid="{D5CDD505-2E9C-101B-9397-08002B2CF9AE}" pid="4" name="MSIP_Label_d4e3e113-ffa0-48b6-9acd-2c99fde3f4ab_Owner">
    <vt:lpwstr>JASorokina@mmcrus.com</vt:lpwstr>
  </property>
  <property fmtid="{D5CDD505-2E9C-101B-9397-08002B2CF9AE}" pid="5" name="MSIP_Label_d4e3e113-ffa0-48b6-9acd-2c99fde3f4ab_SetDate">
    <vt:lpwstr>2019-11-18T10:54:37.8059078Z</vt:lpwstr>
  </property>
  <property fmtid="{D5CDD505-2E9C-101B-9397-08002B2CF9AE}" pid="6" name="MSIP_Label_d4e3e113-ffa0-48b6-9acd-2c99fde3f4ab_Name">
    <vt:lpwstr>Public</vt:lpwstr>
  </property>
  <property fmtid="{D5CDD505-2E9C-101B-9397-08002B2CF9AE}" pid="7" name="MSIP_Label_d4e3e113-ffa0-48b6-9acd-2c99fde3f4ab_Application">
    <vt:lpwstr>Microsoft Azure Information Protection</vt:lpwstr>
  </property>
  <property fmtid="{D5CDD505-2E9C-101B-9397-08002B2CF9AE}" pid="8" name="MSIP_Label_d4e3e113-ffa0-48b6-9acd-2c99fde3f4ab_Extended_MSFT_Method">
    <vt:lpwstr>Manual</vt:lpwstr>
  </property>
  <property fmtid="{D5CDD505-2E9C-101B-9397-08002B2CF9AE}" pid="9" name="Sensitivity">
    <vt:lpwstr>Public</vt:lpwstr>
  </property>
</Properties>
</file>